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SERVICES\AIDES NATIONALES\API_GECRI\GECRI\2021-covid HORTI\travaux préalables\Simulateur\"/>
    </mc:Choice>
  </mc:AlternateContent>
  <workbookProtection workbookAlgorithmName="SHA-512" workbookHashValue="YX66W6oVFmsUZYQ7Gc1gTnCPKs1W7wzDpxA7YZ0qkubrAT0ieQMo8GvA0nSx+Wv7itvg7Ke5yNo5/PIXeV/a3w==" workbookSaltValue="rdET7QDrmcWvjbmoDXAqVA==" workbookSpinCount="100000" lockStructure="1"/>
  <bookViews>
    <workbookView xWindow="0" yWindow="0" windowWidth="20025" windowHeight="768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29" i="1" l="1"/>
  <c r="D18" i="1" l="1"/>
  <c r="H16" i="1"/>
  <c r="D25" i="1" l="1"/>
  <c r="D19" i="1" l="1"/>
  <c r="D17" i="1"/>
  <c r="E13" i="1" l="1"/>
  <c r="D32" i="1" l="1"/>
  <c r="D8" i="1" l="1"/>
  <c r="K32" i="1" l="1"/>
  <c r="D31" i="1"/>
  <c r="D33" i="1" l="1"/>
  <c r="D35" i="1" s="1"/>
  <c r="D36" i="1"/>
  <c r="K33" i="1"/>
</calcChain>
</file>

<file path=xl/sharedStrings.xml><?xml version="1.0" encoding="utf-8"?>
<sst xmlns="http://schemas.openxmlformats.org/spreadsheetml/2006/main" count="46" uniqueCount="44">
  <si>
    <t>SIMULATEUR D'AIDE 2021 - HORTICULTURE</t>
  </si>
  <si>
    <t xml:space="preserve"> </t>
  </si>
  <si>
    <t>2. Données du CA</t>
  </si>
  <si>
    <t xml:space="preserve">3. Aides COVID19 </t>
  </si>
  <si>
    <t>4. Calcul de l'aide</t>
  </si>
  <si>
    <t>Franchise (part non aidée)</t>
  </si>
  <si>
    <t>Si pas de CA, veuillez laisser la case vide.</t>
  </si>
  <si>
    <t>CA issu d'activités horticoles du dernier exercice clos</t>
  </si>
  <si>
    <t>CA total du dernier exercice clos</t>
  </si>
  <si>
    <t>Taux de spécialisation (doit être &gt;60%)</t>
  </si>
  <si>
    <t>Baisse de CA % (doit être supérieur à 30%)</t>
  </si>
  <si>
    <t>Total aides covid percues (cf liste dans décision FAM)</t>
  </si>
  <si>
    <t>Baisse de CA € (perte de CA 2020)</t>
  </si>
  <si>
    <t>**</t>
  </si>
  <si>
    <t>(A)</t>
  </si>
  <si>
    <t>(A')</t>
  </si>
  <si>
    <t>(B)</t>
  </si>
  <si>
    <t xml:space="preserve">Baisse de CA au-delà du seuil de perte (30%) €  </t>
  </si>
  <si>
    <t xml:space="preserve"> aide =perte CA 2020-Covid </t>
  </si>
  <si>
    <t>aide finale</t>
  </si>
  <si>
    <t>covid-franchise</t>
  </si>
  <si>
    <t>aide  à déduire</t>
  </si>
  <si>
    <t>assiette - covid&gt;franchise</t>
  </si>
  <si>
    <t>(D)</t>
  </si>
  <si>
    <t xml:space="preserve">ou </t>
  </si>
  <si>
    <t>1. Taux de spécialisation (Pour employeur de Main d'œuvre avec code AT=110 et code APE différent 0119Z et 0130Z )</t>
  </si>
  <si>
    <t xml:space="preserve">CA issu d'activités horticoles 2020 (du 16/03/2020 au 10/05/2020 inclus) </t>
  </si>
  <si>
    <t xml:space="preserve">CA 2020 total  (du 16/03/2020 au 10/05/2020 inclus) </t>
  </si>
  <si>
    <t>(CA horticole de la période indemnisée)</t>
  </si>
  <si>
    <t>Aide maximum calculée</t>
  </si>
  <si>
    <t>&gt;= au seuil de 1500e et &lt;= au plafond de 1Me</t>
  </si>
  <si>
    <t>(F)</t>
  </si>
  <si>
    <t>(G)</t>
  </si>
  <si>
    <t>(H)</t>
  </si>
  <si>
    <t>Aides COVID19 prises en compte (aides COVID total*A/A')</t>
  </si>
  <si>
    <t>voir décision pour les recents intallés</t>
  </si>
  <si>
    <t>Aide maximum FORMULE DE PAD (EB)</t>
  </si>
  <si>
    <t>COMPLETEZ LES CASES JAUNES UNIQUEMENT</t>
  </si>
  <si>
    <t>(C)</t>
  </si>
  <si>
    <r>
      <t xml:space="preserve">CA activités horticoles 2019 </t>
    </r>
    <r>
      <rPr>
        <b/>
        <sz val="11"/>
        <rFont val="Calibri"/>
        <family val="2"/>
        <scheme val="minor"/>
      </rPr>
      <t xml:space="preserve">ou PE </t>
    </r>
    <r>
      <rPr>
        <sz val="11"/>
        <rFont val="Calibri"/>
        <family val="2"/>
        <scheme val="minor"/>
      </rPr>
      <t xml:space="preserve"> (du 16/03/2019 au 10/05/2019 inclus)</t>
    </r>
  </si>
  <si>
    <t>(E)</t>
  </si>
  <si>
    <t>Aide : plus petit montant entre (G) et (H)</t>
  </si>
  <si>
    <t>Si aide covid&gt;franchise : prise en compte des aides covid  (F)</t>
  </si>
  <si>
    <t xml:space="preserve">Assiette = perte CA 2020-franchise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</si>
</sst>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0C]_-;\-* #,##0.00\ [$€-40C]_-;_-* &quot;-&quot;??\ [$€-40C]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3" fillId="0" borderId="5" xfId="0" applyFont="1" applyBorder="1" applyAlignment="1">
      <alignment vertical="center"/>
    </xf>
    <xf numFmtId="164" fontId="0" fillId="0" borderId="0" xfId="0" applyNumberFormat="1" applyFill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0" fillId="0" borderId="0" xfId="0" quotePrefix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44" fontId="0" fillId="2" borderId="0" xfId="2" applyFont="1" applyFill="1" applyBorder="1" applyAlignment="1">
      <alignment horizontal="left" vertical="top"/>
    </xf>
    <xf numFmtId="164" fontId="9" fillId="2" borderId="0" xfId="0" applyNumberFormat="1" applyFont="1" applyFill="1" applyBorder="1" applyAlignment="1">
      <alignment horizontal="left" vertical="top"/>
    </xf>
    <xf numFmtId="164" fontId="10" fillId="2" borderId="0" xfId="0" applyNumberFormat="1" applyFont="1" applyFill="1" applyBorder="1" applyAlignment="1">
      <alignment horizontal="left" vertical="top"/>
    </xf>
    <xf numFmtId="164" fontId="9" fillId="0" borderId="0" xfId="0" applyNumberFormat="1" applyFont="1" applyBorder="1" applyAlignment="1">
      <alignment horizontal="left" vertical="top"/>
    </xf>
    <xf numFmtId="164" fontId="10" fillId="0" borderId="0" xfId="0" applyNumberFormat="1" applyFont="1" applyFill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horizontal="left" vertical="top"/>
    </xf>
    <xf numFmtId="0" fontId="2" fillId="5" borderId="7" xfId="0" applyFont="1" applyFill="1" applyBorder="1" applyAlignment="1">
      <alignment horizontal="left" vertical="top"/>
    </xf>
    <xf numFmtId="0" fontId="2" fillId="5" borderId="8" xfId="0" applyFont="1" applyFill="1" applyBorder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9" fillId="6" borderId="4" xfId="0" applyFont="1" applyFill="1" applyBorder="1" applyAlignment="1">
      <alignment horizontal="left" vertical="top"/>
    </xf>
    <xf numFmtId="0" fontId="9" fillId="6" borderId="0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43" fontId="0" fillId="7" borderId="0" xfId="3" applyFont="1" applyFill="1" applyAlignment="1">
      <alignment horizontal="left" vertical="top"/>
    </xf>
    <xf numFmtId="0" fontId="11" fillId="3" borderId="4" xfId="0" applyFont="1" applyFill="1" applyBorder="1" applyAlignment="1">
      <alignment horizontal="left" vertical="top"/>
    </xf>
    <xf numFmtId="0" fontId="11" fillId="3" borderId="0" xfId="0" applyFont="1" applyFill="1" applyBorder="1" applyAlignment="1">
      <alignment horizontal="left" vertical="top"/>
    </xf>
    <xf numFmtId="164" fontId="9" fillId="3" borderId="0" xfId="0" applyNumberFormat="1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horizontal="left" vertical="top"/>
    </xf>
    <xf numFmtId="0" fontId="14" fillId="5" borderId="7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44" fontId="0" fillId="8" borderId="0" xfId="2" applyFont="1" applyFill="1" applyAlignment="1">
      <alignment horizontal="left" vertical="top"/>
    </xf>
    <xf numFmtId="0" fontId="0" fillId="9" borderId="0" xfId="0" applyFill="1" applyAlignment="1">
      <alignment horizontal="right" vertical="top"/>
    </xf>
    <xf numFmtId="0" fontId="0" fillId="9" borderId="0" xfId="0" applyFill="1" applyAlignment="1">
      <alignment horizontal="left" vertical="top"/>
    </xf>
    <xf numFmtId="0" fontId="14" fillId="0" borderId="0" xfId="0" applyFont="1" applyAlignment="1">
      <alignment horizontal="left" vertical="top"/>
    </xf>
    <xf numFmtId="9" fontId="0" fillId="0" borderId="0" xfId="1" applyFont="1" applyAlignment="1">
      <alignment horizontal="left" vertical="top"/>
    </xf>
    <xf numFmtId="164" fontId="9" fillId="0" borderId="0" xfId="0" applyNumberFormat="1" applyFont="1" applyAlignment="1">
      <alignment horizontal="left" vertical="top"/>
    </xf>
    <xf numFmtId="164" fontId="11" fillId="0" borderId="0" xfId="0" applyNumberFormat="1" applyFont="1" applyAlignment="1">
      <alignment horizontal="left" vertical="top"/>
    </xf>
    <xf numFmtId="10" fontId="0" fillId="0" borderId="0" xfId="0" applyNumberFormat="1" applyFill="1" applyBorder="1" applyAlignment="1" applyProtection="1">
      <alignment horizontal="right" vertical="top"/>
      <protection hidden="1"/>
    </xf>
    <xf numFmtId="164" fontId="11" fillId="0" borderId="0" xfId="0" applyNumberFormat="1" applyFont="1" applyBorder="1" applyAlignment="1" applyProtection="1">
      <alignment horizontal="left" vertical="top"/>
      <protection hidden="1"/>
    </xf>
    <xf numFmtId="10" fontId="9" fillId="0" borderId="0" xfId="1" applyNumberFormat="1" applyFont="1" applyBorder="1" applyAlignment="1" applyProtection="1">
      <alignment horizontal="right" vertical="top"/>
      <protection hidden="1"/>
    </xf>
    <xf numFmtId="44" fontId="9" fillId="0" borderId="0" xfId="2" applyNumberFormat="1" applyFont="1" applyBorder="1" applyAlignment="1" applyProtection="1">
      <alignment horizontal="right" vertical="top"/>
      <protection hidden="1"/>
    </xf>
    <xf numFmtId="44" fontId="2" fillId="0" borderId="0" xfId="2" applyNumberFormat="1" applyFont="1" applyFill="1" applyBorder="1" applyAlignment="1" applyProtection="1">
      <alignment horizontal="left" vertical="top"/>
      <protection hidden="1"/>
    </xf>
    <xf numFmtId="164" fontId="2" fillId="0" borderId="0" xfId="0" applyNumberFormat="1" applyFont="1" applyFill="1" applyBorder="1" applyAlignment="1" applyProtection="1">
      <alignment horizontal="left" vertical="top"/>
      <protection hidden="1"/>
    </xf>
    <xf numFmtId="164" fontId="9" fillId="6" borderId="0" xfId="0" applyNumberFormat="1" applyFont="1" applyFill="1" applyBorder="1" applyAlignment="1" applyProtection="1">
      <alignment horizontal="left" vertical="top"/>
      <protection hidden="1"/>
    </xf>
    <xf numFmtId="44" fontId="9" fillId="6" borderId="0" xfId="2" applyFont="1" applyFill="1" applyBorder="1" applyAlignment="1" applyProtection="1">
      <alignment horizontal="left" vertical="top"/>
      <protection hidden="1"/>
    </xf>
    <xf numFmtId="164" fontId="1" fillId="8" borderId="0" xfId="1" applyNumberFormat="1" applyFont="1" applyFill="1" applyBorder="1" applyAlignment="1" applyProtection="1">
      <alignment horizontal="left" vertical="top"/>
      <protection hidden="1"/>
    </xf>
    <xf numFmtId="44" fontId="2" fillId="5" borderId="7" xfId="2" applyFont="1" applyFill="1" applyBorder="1" applyAlignment="1" applyProtection="1">
      <alignment horizontal="left" vertical="top"/>
      <protection hidden="1"/>
    </xf>
    <xf numFmtId="44" fontId="0" fillId="9" borderId="0" xfId="2" applyFont="1" applyFill="1" applyAlignment="1" applyProtection="1">
      <alignment horizontal="left" vertical="top"/>
      <protection hidden="1"/>
    </xf>
    <xf numFmtId="164" fontId="1" fillId="0" borderId="0" xfId="1" applyNumberFormat="1" applyFont="1" applyFill="1" applyBorder="1" applyAlignment="1" applyProtection="1">
      <alignment horizontal="left" vertical="top"/>
      <protection hidden="1"/>
    </xf>
    <xf numFmtId="0" fontId="11" fillId="0" borderId="4" xfId="0" applyFont="1" applyFill="1" applyBorder="1" applyAlignment="1">
      <alignment horizontal="left" vertical="top"/>
    </xf>
  </cellXfs>
  <cellStyles count="4">
    <cellStyle name="Milliers" xfId="3" builtinId="3"/>
    <cellStyle name="Monétaire" xfId="2" builtinId="4"/>
    <cellStyle name="Normal" xfId="0" builtinId="0"/>
    <cellStyle name="Pourcentag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B4" zoomScaleNormal="100" workbookViewId="0">
      <selection activeCell="D15" sqref="D15"/>
    </sheetView>
  </sheetViews>
  <sheetFormatPr baseColWidth="10" defaultRowHeight="15" x14ac:dyDescent="0.25"/>
  <cols>
    <col min="1" max="1" width="8.28515625" style="1" customWidth="1"/>
    <col min="2" max="2" width="68.85546875" style="1" customWidth="1"/>
    <col min="3" max="3" width="6.28515625" style="1" customWidth="1"/>
    <col min="4" max="4" width="17.28515625" style="1" customWidth="1"/>
    <col min="5" max="5" width="25.28515625" style="1" customWidth="1"/>
    <col min="6" max="6" width="11.5703125" style="1" customWidth="1"/>
    <col min="7" max="8" width="17.5703125" style="1" bestFit="1" customWidth="1"/>
    <col min="9" max="9" width="11.42578125" style="1" customWidth="1"/>
    <col min="10" max="10" width="13.85546875" style="1" bestFit="1" customWidth="1"/>
    <col min="11" max="11" width="19.42578125" style="1" customWidth="1"/>
    <col min="12" max="16384" width="11.42578125" style="1"/>
  </cols>
  <sheetData>
    <row r="1" spans="1:10" ht="15.75" thickBot="1" x14ac:dyDescent="0.3"/>
    <row r="2" spans="1:10" ht="18" customHeight="1" x14ac:dyDescent="0.25">
      <c r="B2" s="4" t="s">
        <v>0</v>
      </c>
      <c r="C2" s="41"/>
      <c r="D2" s="64" t="s">
        <v>37</v>
      </c>
      <c r="E2" s="64"/>
      <c r="F2" s="5"/>
      <c r="G2" s="2"/>
    </row>
    <row r="3" spans="1:10" x14ac:dyDescent="0.25">
      <c r="B3" s="6"/>
      <c r="C3" s="3"/>
      <c r="D3" s="3"/>
      <c r="E3" s="3"/>
      <c r="F3" s="7"/>
      <c r="J3" s="2"/>
    </row>
    <row r="4" spans="1:10" x14ac:dyDescent="0.25">
      <c r="B4" s="8" t="s">
        <v>25</v>
      </c>
      <c r="C4" s="42"/>
      <c r="D4" s="9"/>
      <c r="E4" s="9"/>
      <c r="F4" s="10"/>
      <c r="J4" s="2"/>
    </row>
    <row r="5" spans="1:10" x14ac:dyDescent="0.25">
      <c r="B5" s="6"/>
      <c r="C5" s="3"/>
      <c r="D5" s="3"/>
      <c r="E5" s="3"/>
      <c r="F5" s="7"/>
      <c r="J5" s="2"/>
    </row>
    <row r="6" spans="1:10" x14ac:dyDescent="0.25">
      <c r="B6" s="23" t="s">
        <v>7</v>
      </c>
      <c r="C6" s="33"/>
      <c r="D6" s="24">
        <v>0</v>
      </c>
      <c r="E6" s="3"/>
      <c r="F6" s="7"/>
      <c r="J6" s="2"/>
    </row>
    <row r="7" spans="1:10" x14ac:dyDescent="0.25">
      <c r="B7" s="6" t="s">
        <v>8</v>
      </c>
      <c r="C7" s="3"/>
      <c r="D7" s="24">
        <v>0</v>
      </c>
      <c r="E7" s="3"/>
      <c r="F7" s="7"/>
      <c r="J7" s="2"/>
    </row>
    <row r="8" spans="1:10" x14ac:dyDescent="0.25">
      <c r="B8" s="6" t="s">
        <v>9</v>
      </c>
      <c r="C8" s="3"/>
      <c r="D8" s="73" t="e">
        <f>D6/D7</f>
        <v>#DIV/0!</v>
      </c>
      <c r="E8" s="21"/>
      <c r="F8" s="7"/>
      <c r="J8" s="2"/>
    </row>
    <row r="9" spans="1:10" x14ac:dyDescent="0.25">
      <c r="B9" s="6"/>
      <c r="C9" s="3"/>
      <c r="E9" s="3"/>
      <c r="F9" s="7"/>
      <c r="J9" s="2"/>
    </row>
    <row r="10" spans="1:10" x14ac:dyDescent="0.25">
      <c r="B10" s="8" t="s">
        <v>2</v>
      </c>
      <c r="C10" s="42"/>
      <c r="D10" s="9"/>
      <c r="E10" s="9"/>
      <c r="F10" s="10"/>
    </row>
    <row r="11" spans="1:10" x14ac:dyDescent="0.25">
      <c r="B11" s="14" t="s">
        <v>6</v>
      </c>
      <c r="C11" s="43"/>
      <c r="D11" s="3"/>
      <c r="E11" s="3"/>
      <c r="F11" s="7"/>
      <c r="J11" s="19"/>
    </row>
    <row r="12" spans="1:10" x14ac:dyDescent="0.25">
      <c r="A12" s="1" t="s">
        <v>1</v>
      </c>
      <c r="B12" s="23" t="s">
        <v>26</v>
      </c>
      <c r="C12" s="33" t="s">
        <v>14</v>
      </c>
      <c r="D12" s="26"/>
      <c r="E12" s="33" t="s">
        <v>28</v>
      </c>
      <c r="F12" s="16"/>
    </row>
    <row r="13" spans="1:10" ht="16.5" x14ac:dyDescent="0.25">
      <c r="B13" s="23" t="s">
        <v>27</v>
      </c>
      <c r="C13" s="33" t="s">
        <v>15</v>
      </c>
      <c r="D13" s="26"/>
      <c r="E13" s="15" t="str">
        <f>IF(D13&lt;D12,"le CA total ne peut pas être &lt; au CA horti","")</f>
        <v/>
      </c>
      <c r="F13" s="11"/>
    </row>
    <row r="14" spans="1:10" ht="16.5" x14ac:dyDescent="0.25">
      <c r="B14" s="23"/>
      <c r="C14" s="33"/>
      <c r="D14" s="28"/>
      <c r="E14" s="15"/>
      <c r="F14" s="11"/>
    </row>
    <row r="15" spans="1:10" x14ac:dyDescent="0.25">
      <c r="B15" s="23" t="s">
        <v>39</v>
      </c>
      <c r="C15" s="33" t="s">
        <v>16</v>
      </c>
      <c r="D15" s="26"/>
      <c r="E15" s="65" t="s">
        <v>35</v>
      </c>
      <c r="F15" s="16"/>
      <c r="G15" s="40"/>
    </row>
    <row r="16" spans="1:10" s="32" customFormat="1" x14ac:dyDescent="0.25">
      <c r="B16" s="29" t="s">
        <v>12</v>
      </c>
      <c r="C16" s="36" t="s">
        <v>38</v>
      </c>
      <c r="D16" s="74">
        <f>D15-D12</f>
        <v>0</v>
      </c>
      <c r="E16" s="30"/>
      <c r="F16" s="31"/>
      <c r="H16" s="49">
        <f>D16*0.7</f>
        <v>0</v>
      </c>
      <c r="I16" s="49"/>
    </row>
    <row r="17" spans="2:12" x14ac:dyDescent="0.25">
      <c r="B17" s="23" t="s">
        <v>10</v>
      </c>
      <c r="C17" s="33" t="s">
        <v>23</v>
      </c>
      <c r="D17" s="75" t="e">
        <f>D16/D15</f>
        <v>#DIV/0!</v>
      </c>
      <c r="E17" s="15"/>
      <c r="F17" s="7"/>
      <c r="G17" s="70"/>
    </row>
    <row r="18" spans="2:12" s="35" customFormat="1" x14ac:dyDescent="0.25">
      <c r="B18" s="23" t="s">
        <v>5</v>
      </c>
      <c r="C18" s="33"/>
      <c r="D18" s="76">
        <f>D15*0.3</f>
        <v>0</v>
      </c>
      <c r="E18" s="33"/>
      <c r="F18" s="34"/>
      <c r="H18" s="71"/>
    </row>
    <row r="19" spans="2:12" s="32" customFormat="1" x14ac:dyDescent="0.25">
      <c r="B19" s="13" t="s">
        <v>17</v>
      </c>
      <c r="C19" s="30" t="s">
        <v>40</v>
      </c>
      <c r="D19" s="77">
        <f>IF(D16-D15*30%&lt;0,0,D16-D15*30%)</f>
        <v>0</v>
      </c>
      <c r="E19" s="30" t="s">
        <v>13</v>
      </c>
      <c r="F19" s="31"/>
      <c r="H19" s="49"/>
    </row>
    <row r="20" spans="2:12" x14ac:dyDescent="0.25">
      <c r="B20" s="6"/>
      <c r="C20" s="3"/>
      <c r="D20" s="12"/>
      <c r="E20" s="3"/>
      <c r="F20" s="7"/>
    </row>
    <row r="21" spans="2:12" x14ac:dyDescent="0.25">
      <c r="B21" s="22"/>
      <c r="C21" s="44"/>
      <c r="D21" s="12"/>
      <c r="E21" s="3"/>
      <c r="F21" s="7"/>
      <c r="H21" s="40"/>
    </row>
    <row r="22" spans="2:12" s="35" customFormat="1" x14ac:dyDescent="0.25">
      <c r="B22" s="58" t="s">
        <v>3</v>
      </c>
      <c r="C22" s="59"/>
      <c r="D22" s="60"/>
      <c r="E22" s="61"/>
      <c r="F22" s="62"/>
    </row>
    <row r="23" spans="2:12" x14ac:dyDescent="0.25">
      <c r="B23" s="17"/>
      <c r="C23" s="45"/>
      <c r="D23" s="18"/>
      <c r="E23" s="15"/>
      <c r="F23" s="16"/>
    </row>
    <row r="24" spans="2:12" x14ac:dyDescent="0.25">
      <c r="B24" s="23" t="s">
        <v>11</v>
      </c>
      <c r="C24" s="33"/>
      <c r="D24" s="25">
        <v>0</v>
      </c>
      <c r="E24" s="15"/>
      <c r="F24" s="16"/>
    </row>
    <row r="25" spans="2:12" x14ac:dyDescent="0.25">
      <c r="B25" s="13" t="s">
        <v>34</v>
      </c>
      <c r="C25" s="30" t="s">
        <v>31</v>
      </c>
      <c r="D25" s="78" t="e">
        <f>D24*D12/D13</f>
        <v>#DIV/0!</v>
      </c>
      <c r="E25" s="3"/>
      <c r="F25" s="7"/>
    </row>
    <row r="26" spans="2:12" x14ac:dyDescent="0.25">
      <c r="B26" s="6"/>
      <c r="C26" s="3"/>
      <c r="D26" s="3"/>
      <c r="E26" s="3"/>
      <c r="F26" s="7"/>
    </row>
    <row r="27" spans="2:12" x14ac:dyDescent="0.25">
      <c r="B27" s="8" t="s">
        <v>4</v>
      </c>
      <c r="C27" s="42"/>
      <c r="D27" s="9"/>
      <c r="E27" s="9"/>
      <c r="F27" s="10"/>
    </row>
    <row r="28" spans="2:12" x14ac:dyDescent="0.25">
      <c r="B28" s="6"/>
      <c r="C28" s="3"/>
      <c r="D28" s="3"/>
      <c r="E28" s="3"/>
      <c r="F28" s="7"/>
    </row>
    <row r="29" spans="2:12" s="56" customFormat="1" x14ac:dyDescent="0.25">
      <c r="B29" s="85" t="s">
        <v>43</v>
      </c>
      <c r="C29" s="30" t="s">
        <v>32</v>
      </c>
      <c r="D29" s="74">
        <f>IF(D16-D18&lt;0,0,D16-D18)</f>
        <v>0</v>
      </c>
      <c r="E29" s="36" t="s">
        <v>13</v>
      </c>
      <c r="F29" s="37"/>
      <c r="G29" s="38"/>
      <c r="H29" s="72"/>
      <c r="I29" s="38"/>
      <c r="J29" s="38"/>
    </row>
    <row r="30" spans="2:12" s="39" customFormat="1" x14ac:dyDescent="0.25">
      <c r="B30" s="23"/>
      <c r="C30" s="33"/>
      <c r="D30" s="27"/>
      <c r="E30" s="33"/>
      <c r="F30" s="34"/>
      <c r="G30" s="38"/>
      <c r="H30" s="38"/>
      <c r="I30" s="38"/>
      <c r="J30" s="38"/>
    </row>
    <row r="31" spans="2:12" s="39" customFormat="1" x14ac:dyDescent="0.25">
      <c r="B31" s="50" t="s">
        <v>42</v>
      </c>
      <c r="C31" s="51"/>
      <c r="D31" s="79" t="e">
        <f>IF(D25&gt;D18,"oui","non")</f>
        <v>#DIV/0!</v>
      </c>
      <c r="E31" s="51"/>
      <c r="F31" s="52"/>
      <c r="G31" s="38"/>
      <c r="H31" s="38" t="s">
        <v>24</v>
      </c>
      <c r="I31" s="38"/>
      <c r="J31" s="38"/>
    </row>
    <row r="32" spans="2:12" s="38" customFormat="1" x14ac:dyDescent="0.25">
      <c r="B32" s="50" t="s">
        <v>18</v>
      </c>
      <c r="C32" s="51" t="s">
        <v>33</v>
      </c>
      <c r="D32" s="80" t="e">
        <f>IF(D16-D25&lt;0,0,(D16-D25))</f>
        <v>#DIV/0!</v>
      </c>
      <c r="E32" s="51"/>
      <c r="F32" s="52"/>
      <c r="J32" s="38" t="s">
        <v>21</v>
      </c>
      <c r="K32" s="38" t="e">
        <f>IF(D25&gt;D18,(D25-D18),0)</f>
        <v>#DIV/0!</v>
      </c>
      <c r="L32" s="38" t="s">
        <v>20</v>
      </c>
    </row>
    <row r="33" spans="2:12" x14ac:dyDescent="0.25">
      <c r="B33" s="53" t="s">
        <v>41</v>
      </c>
      <c r="C33" s="54"/>
      <c r="D33" s="81" t="e">
        <f>IF(D25&gt;=D16,0,MIN(D29,D32))</f>
        <v>#DIV/0!</v>
      </c>
      <c r="E33" s="54"/>
      <c r="F33" s="55"/>
      <c r="J33" s="1" t="s">
        <v>19</v>
      </c>
      <c r="K33" s="66" t="e">
        <f>IF(D25&gt;D16,0,MIN(D29-K32,D29))</f>
        <v>#DIV/0!</v>
      </c>
      <c r="L33" s="1" t="s">
        <v>22</v>
      </c>
    </row>
    <row r="34" spans="2:12" x14ac:dyDescent="0.25">
      <c r="B34" s="53"/>
      <c r="C34" s="54"/>
      <c r="D34" s="84"/>
      <c r="E34" s="54"/>
      <c r="F34" s="55"/>
    </row>
    <row r="35" spans="2:12" s="32" customFormat="1" ht="15.75" thickBot="1" x14ac:dyDescent="0.3">
      <c r="B35" s="46" t="s">
        <v>29</v>
      </c>
      <c r="C35" s="47"/>
      <c r="D35" s="82" t="e">
        <f>IF(D33&lt;1500,0,IF(D33&gt;1000000,1000000,D33))</f>
        <v>#DIV/0!</v>
      </c>
      <c r="E35" s="63" t="s">
        <v>30</v>
      </c>
      <c r="F35" s="48"/>
      <c r="H35" s="49"/>
    </row>
    <row r="36" spans="2:12" x14ac:dyDescent="0.25">
      <c r="B36" s="67" t="s">
        <v>36</v>
      </c>
      <c r="C36" s="68"/>
      <c r="D36" s="83" t="e">
        <f>IF(D25&gt;D16,0,IF(MIN((D16-D25),D29)&lt;1500,0,IF(MIN((D16-D25),D29)&gt;1000000,1000000,MIN((D16-D25),D29))))</f>
        <v>#DIV/0!</v>
      </c>
      <c r="E36" s="69" t="s">
        <v>30</v>
      </c>
      <c r="H36" s="40"/>
    </row>
    <row r="37" spans="2:12" x14ac:dyDescent="0.25">
      <c r="G37" s="57"/>
    </row>
    <row r="39" spans="2:12" x14ac:dyDescent="0.25">
      <c r="B39" s="20"/>
      <c r="C39" s="20"/>
    </row>
  </sheetData>
  <sheetProtection algorithmName="SHA-512" hashValue="QJUElKUC00M8FKkaK03mtas2isOeulJq76n5M2+yRW/nfjT8LZ62xJJzgL7TTNUKu3FF8hiJmuLn0vH3hWbRzA==" saltValue="hAIn9TD+EyP8SOac+Pzk7g==" spinCount="100000" sheet="1" objects="1" scenarios="1"/>
  <protectedRanges>
    <protectedRange sqref="D24" name="Plage3"/>
    <protectedRange sqref="D12:D15" name="Plage2"/>
    <protectedRange sqref="D6:D7" name="Plage1"/>
  </protectedRanges>
  <conditionalFormatting sqref="D17">
    <cfRule type="cellIs" dxfId="1" priority="3" operator="lessThan">
      <formula>0.3</formula>
    </cfRule>
  </conditionalFormatting>
  <conditionalFormatting sqref="D8">
    <cfRule type="cellIs" dxfId="0" priority="2" operator="lessThan">
      <formula>60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HATMANU Aliss-Alexandra</dc:creator>
  <cp:lastModifiedBy>MARCHAU Sophie</cp:lastModifiedBy>
  <dcterms:created xsi:type="dcterms:W3CDTF">2021-02-03T13:09:04Z</dcterms:created>
  <dcterms:modified xsi:type="dcterms:W3CDTF">2021-04-02T15:14:54Z</dcterms:modified>
</cp:coreProperties>
</file>