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25" windowWidth="21240" windowHeight="10470" tabRatio="727" activeTab="0"/>
  </bookViews>
  <sheets>
    <sheet name="toutes céréales" sheetId="1" r:id="rId1"/>
    <sheet name="blé tendre" sheetId="2" r:id="rId2"/>
    <sheet name="maïs" sheetId="3" r:id="rId3"/>
    <sheet name="orges" sheetId="4" r:id="rId4"/>
    <sheet name="orges de printemps" sheetId="5" r:id="rId5"/>
    <sheet name="orges d'hiver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tendre'!$B$1:$K$87</definedName>
  </definedNames>
  <calcPr fullCalcOnLoad="1"/>
</workbook>
</file>

<file path=xl/sharedStrings.xml><?xml version="1.0" encoding="utf-8"?>
<sst xmlns="http://schemas.openxmlformats.org/spreadsheetml/2006/main" count="1297" uniqueCount="116">
  <si>
    <t>Rdt</t>
  </si>
  <si>
    <t>(Qx/Ha)</t>
  </si>
  <si>
    <t>(Tonnes)</t>
  </si>
  <si>
    <t>BORDEAUX</t>
  </si>
  <si>
    <t>DIJON</t>
  </si>
  <si>
    <t>LILLE</t>
  </si>
  <si>
    <t>AMIENS</t>
  </si>
  <si>
    <t>LYON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</si>
  <si>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</si>
  <si>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</si>
  <si>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</si>
  <si>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</si>
  <si>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</si>
  <si>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</si>
  <si>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</si>
  <si>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</si>
  <si>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</si>
  <si>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</si>
  <si>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</si>
  <si>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CHALONS-EN-CHAMPAGNE</t>
  </si>
  <si>
    <t>BESANCON</t>
  </si>
  <si>
    <t>STRASBOURG</t>
  </si>
  <si>
    <t>CAEN</t>
  </si>
  <si>
    <t>CLERMONT-FERRAND+LIMOGES</t>
  </si>
  <si>
    <t>(qx / ha)</t>
  </si>
  <si>
    <t>BLE TENDRE</t>
  </si>
  <si>
    <t>BLE DUR</t>
  </si>
  <si>
    <t>ORGES</t>
  </si>
  <si>
    <t>AVOINE</t>
  </si>
  <si>
    <t>SEIGLE</t>
  </si>
  <si>
    <t>TRITICALE</t>
  </si>
  <si>
    <t>T.CEREALES</t>
  </si>
  <si>
    <t>2014/15</t>
  </si>
  <si>
    <t>2015/16</t>
  </si>
  <si>
    <t>MAIS</t>
  </si>
  <si>
    <t>SORGHO</t>
  </si>
  <si>
    <t>Prévisions de Collecte de BLE TENDRE - Récolte 2015 -</t>
  </si>
  <si>
    <t>Prod.</t>
  </si>
  <si>
    <t>Prévisions de Collecte de BLE DUR - Récolte 2015 -</t>
  </si>
  <si>
    <t>Prévisions de Collecte de SEIGLE - Récolte 2015 -</t>
  </si>
  <si>
    <t>Prévisions de Collecte de TRITICALE - Récolte 2015 -</t>
  </si>
  <si>
    <t>Prévisions de Collecte de SORGHO - Récolte 2015 -</t>
  </si>
  <si>
    <t>Résultats Nationaux des Prévisions de Récolte 2015</t>
  </si>
  <si>
    <t>Surfaces</t>
  </si>
  <si>
    <t>Rendement</t>
  </si>
  <si>
    <t>Production</t>
  </si>
  <si>
    <t>Collecte</t>
  </si>
  <si>
    <t>Collecte réalisée</t>
  </si>
  <si>
    <t xml:space="preserve">Taux de </t>
  </si>
  <si>
    <t>Auto-</t>
  </si>
  <si>
    <t>campagne*</t>
  </si>
  <si>
    <t>réalisation</t>
  </si>
  <si>
    <t>conso.</t>
  </si>
  <si>
    <t>commercial.</t>
  </si>
  <si>
    <t>(ha)</t>
  </si>
  <si>
    <t>(tonnes)</t>
  </si>
  <si>
    <t>%</t>
  </si>
  <si>
    <t>évol. en %</t>
  </si>
  <si>
    <t>* : Collecte par campagne : prévisions pour 2015/16 et provisoire pour 2014/15</t>
  </si>
  <si>
    <t>Surfaces, Production 2014 : Estimation Services Régionaux FranceAgriMer / Juin 2015</t>
  </si>
  <si>
    <r>
      <t xml:space="preserve">Recolte 2015 - </t>
    </r>
    <r>
      <rPr>
        <b/>
        <i/>
        <sz val="12"/>
        <rFont val="Arial"/>
        <family val="2"/>
      </rPr>
      <t xml:space="preserve"> </t>
    </r>
    <r>
      <rPr>
        <b/>
        <i/>
        <sz val="10"/>
        <rFont val="Arial"/>
        <family val="2"/>
      </rPr>
      <t>Campagne 2015/16</t>
    </r>
  </si>
  <si>
    <r>
      <t xml:space="preserve">Recolte 2014 -  </t>
    </r>
    <r>
      <rPr>
        <b/>
        <i/>
        <sz val="10"/>
        <rFont val="Arial"/>
        <family val="2"/>
      </rPr>
      <t>Campagne 2014/15</t>
    </r>
  </si>
  <si>
    <t xml:space="preserve">Evolutions entre les deux dernières camp. </t>
  </si>
  <si>
    <t>Collecte Prévue</t>
  </si>
  <si>
    <t>Autocons.</t>
  </si>
  <si>
    <t xml:space="preserve">taux de </t>
  </si>
  <si>
    <t>Collecte Prov.</t>
  </si>
  <si>
    <t>(Ha)</t>
  </si>
  <si>
    <t>commerc. %</t>
  </si>
  <si>
    <t>ha</t>
  </si>
  <si>
    <t>tonnes</t>
  </si>
  <si>
    <t>CLERMONT-F. + LIMOGES</t>
  </si>
  <si>
    <t>évolution %</t>
  </si>
  <si>
    <t>Campagne 2015/16</t>
  </si>
  <si>
    <t>Campagne 2014/15</t>
  </si>
  <si>
    <t xml:space="preserve">Taux de réalisation de la collecte </t>
  </si>
  <si>
    <t>Collecte au</t>
  </si>
  <si>
    <t xml:space="preserve">Collecte </t>
  </si>
  <si>
    <t>différence</t>
  </si>
  <si>
    <t>total prévue</t>
  </si>
  <si>
    <t>total prov.</t>
  </si>
  <si>
    <t>de taux</t>
  </si>
  <si>
    <t xml:space="preserve">Différences de taux </t>
  </si>
  <si>
    <t xml:space="preserve">Stocks en </t>
  </si>
  <si>
    <t xml:space="preserve">Coll.réalisée + </t>
  </si>
  <si>
    <t xml:space="preserve">dépôt au </t>
  </si>
  <si>
    <t>Dépôts au</t>
  </si>
  <si>
    <t>(% coll.prévue)</t>
  </si>
  <si>
    <t>(% coll.prov.)</t>
  </si>
  <si>
    <t>* Les stocks en dépôt sont pour l'essentiel destinés à être collectés toutefois ils peuvent être repris par leurs propriétaires, sinon en totalité, du moins en partie.</t>
  </si>
  <si>
    <t>Prévisions de Collecte de MAÏS - Récolte 2015 -</t>
  </si>
  <si>
    <t>commerc.%</t>
  </si>
  <si>
    <t>Prévisions de Collecte d'ORGE - Récolte 2015 -</t>
  </si>
  <si>
    <t>Prévisions de Production d'ORGE DE PRINTEMPS                           - Récolte 2015 -</t>
  </si>
  <si>
    <r>
      <t xml:space="preserve">Recolte 2015 -  </t>
    </r>
    <r>
      <rPr>
        <b/>
        <i/>
        <sz val="10"/>
        <rFont val="Arial"/>
        <family val="2"/>
      </rPr>
      <t>Campagne 2015/16</t>
    </r>
  </si>
  <si>
    <t xml:space="preserve">Evolutions entre les 2 dernières camp. </t>
  </si>
  <si>
    <t>Prévisions de Production d'ORGE D'HIVER                            - Récolte 2015 -</t>
  </si>
  <si>
    <t>Prévisions de Collecte d'AVOINE - Récolte 2015 -</t>
  </si>
  <si>
    <t>au 01/10</t>
  </si>
  <si>
    <t>Surfaces, Production et Collecte 2015/16 : Estimations par les Délégations Régionales de FranceAgriMer / Octobre 2015</t>
  </si>
  <si>
    <t>Collecte de BLE TENDRE réalisée au 1er oct.</t>
  </si>
  <si>
    <t>Stocks en dépôt* de BLE TENDRE au 1er oct.</t>
  </si>
  <si>
    <t>Collecte de MAÏS réalisée au 1er oct.</t>
  </si>
  <si>
    <t>Stocks en dépôt* de MAÏS au 1er oct.</t>
  </si>
  <si>
    <t>Collecte d'ORGE réalisée au 1er oct.</t>
  </si>
  <si>
    <t>Stocks en dépôt* d'ORGE au 1er oct.</t>
  </si>
  <si>
    <t>Collecte de BLE DUR réalisée au 1er oct.</t>
  </si>
  <si>
    <t>Stocks en dépôt* de BLE DUR au 1er oct.</t>
  </si>
  <si>
    <t>Collecte d'AVOINE réalisée au 1er oct.</t>
  </si>
  <si>
    <t>Stocks en dépôt* d'AVOINE au 1er oct.</t>
  </si>
  <si>
    <t>Collecte de SEIGLE réalisée au 1er oct.</t>
  </si>
  <si>
    <t>Stocks en dépôt* de SEIGLE au 1er oct.</t>
  </si>
  <si>
    <t>Collecte de SORGHO réalisée au 1er oct.</t>
  </si>
  <si>
    <t>Stocks en dépôt* de SORGHO au 1er oct.</t>
  </si>
  <si>
    <t>Collecte de TRITICALE réalisée au 1er oct.</t>
  </si>
  <si>
    <t>Stocks en dépôt* de TRITICALE au 1er oct.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</si>
</sst>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  <numFmt numFmtId="192" formatCode="mmmm\ yyyy"/>
    <numFmt numFmtId="193" formatCode="#,##0.0%"/>
    <numFmt numFmtId="194" formatCode="#,##0.0%;[Red]\-#,##0.0%"/>
  </numFmts>
  <fonts count="31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u val="single"/>
      <sz val="8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sz val="9"/>
      <color indexed="50"/>
      <name val="Arial"/>
      <family val="2"/>
    </font>
    <font>
      <b/>
      <sz val="9"/>
      <color indexed="5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184" fontId="5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184" fontId="15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0" fontId="7" fillId="2" borderId="3" xfId="20" applyNumberFormat="1" applyFont="1" applyFill="1" applyBorder="1" applyAlignment="1" applyProtection="1">
      <alignment/>
      <protection locked="0"/>
    </xf>
    <xf numFmtId="10" fontId="15" fillId="0" borderId="3" xfId="2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82" fontId="14" fillId="0" borderId="1" xfId="0" applyNumberFormat="1" applyFont="1" applyFill="1" applyBorder="1" applyAlignment="1" applyProtection="1">
      <alignment/>
      <protection locked="0"/>
    </xf>
    <xf numFmtId="182" fontId="14" fillId="0" borderId="2" xfId="0" applyNumberFormat="1" applyFont="1" applyFill="1" applyBorder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4" fontId="15" fillId="0" borderId="0" xfId="0" applyNumberFormat="1" applyFont="1" applyAlignment="1" applyProtection="1">
      <alignment/>
      <protection locked="0"/>
    </xf>
    <xf numFmtId="183" fontId="15" fillId="0" borderId="0" xfId="0" applyNumberFormat="1" applyFont="1" applyAlignment="1" applyProtection="1">
      <alignment/>
      <protection locked="0"/>
    </xf>
    <xf numFmtId="0" fontId="22" fillId="2" borderId="4" xfId="0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 wrapText="1"/>
      <protection locked="0"/>
    </xf>
    <xf numFmtId="4" fontId="5" fillId="2" borderId="2" xfId="0" applyNumberFormat="1" applyFont="1" applyFill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3" fontId="14" fillId="0" borderId="6" xfId="0" applyNumberFormat="1" applyFont="1" applyFill="1" applyBorder="1" applyAlignment="1" applyProtection="1">
      <alignment horizontal="center" wrapText="1"/>
      <protection locked="0"/>
    </xf>
    <xf numFmtId="4" fontId="14" fillId="0" borderId="2" xfId="0" applyNumberFormat="1" applyFont="1" applyFill="1" applyBorder="1" applyAlignment="1" applyProtection="1">
      <alignment horizontal="center"/>
      <protection locked="0"/>
    </xf>
    <xf numFmtId="3" fontId="14" fillId="0" borderId="2" xfId="0" applyNumberFormat="1" applyFont="1" applyFill="1" applyBorder="1" applyAlignment="1" applyProtection="1">
      <alignment horizontal="center"/>
      <protection locked="0"/>
    </xf>
    <xf numFmtId="3" fontId="14" fillId="0" borderId="7" xfId="0" applyNumberFormat="1" applyFont="1" applyFill="1" applyBorder="1" applyAlignment="1" applyProtection="1">
      <alignment horizontal="center"/>
      <protection locked="0"/>
    </xf>
    <xf numFmtId="3" fontId="14" fillId="0" borderId="8" xfId="0" applyNumberFormat="1" applyFont="1" applyFill="1" applyBorder="1" applyAlignment="1" applyProtection="1">
      <alignment horizontal="center"/>
      <protection locked="0"/>
    </xf>
    <xf numFmtId="4" fontId="14" fillId="0" borderId="9" xfId="0" applyNumberFormat="1" applyFont="1" applyFill="1" applyBorder="1" applyAlignment="1" applyProtection="1">
      <alignment horizontal="center"/>
      <protection locked="0"/>
    </xf>
    <xf numFmtId="3" fontId="14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3" fontId="5" fillId="2" borderId="12" xfId="0" applyNumberFormat="1" applyFont="1" applyFill="1" applyBorder="1" applyAlignment="1" applyProtection="1">
      <alignment horizontal="center" wrapText="1"/>
      <protection locked="0"/>
    </xf>
    <xf numFmtId="4" fontId="5" fillId="2" borderId="9" xfId="0" applyNumberFormat="1" applyFont="1" applyFill="1" applyBorder="1" applyAlignment="1" applyProtection="1">
      <alignment horizontal="center"/>
      <protection locked="0"/>
    </xf>
    <xf numFmtId="3" fontId="5" fillId="2" borderId="9" xfId="0" applyNumberFormat="1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3" fontId="14" fillId="0" borderId="12" xfId="0" applyNumberFormat="1" applyFont="1" applyFill="1" applyBorder="1" applyAlignment="1" applyProtection="1">
      <alignment horizontal="center" wrapText="1"/>
      <protection locked="0"/>
    </xf>
    <xf numFmtId="3" fontId="14" fillId="0" borderId="9" xfId="0" applyNumberFormat="1" applyFont="1" applyFill="1" applyBorder="1" applyAlignment="1" applyProtection="1">
      <alignment horizontal="center"/>
      <protection locked="0"/>
    </xf>
    <xf numFmtId="3" fontId="14" fillId="0" borderId="13" xfId="0" applyNumberFormat="1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/>
      <protection locked="0"/>
    </xf>
    <xf numFmtId="3" fontId="14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188" fontId="5" fillId="0" borderId="6" xfId="0" applyNumberFormat="1" applyFont="1" applyBorder="1" applyAlignment="1" applyProtection="1">
      <alignment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3" fontId="5" fillId="2" borderId="6" xfId="0" applyNumberFormat="1" applyFont="1" applyFill="1" applyBorder="1" applyAlignment="1" applyProtection="1">
      <alignment vertical="center"/>
      <protection locked="0"/>
    </xf>
    <xf numFmtId="183" fontId="5" fillId="2" borderId="2" xfId="0" applyNumberFormat="1" applyFont="1" applyFill="1" applyBorder="1" applyAlignment="1" applyProtection="1">
      <alignment horizontal="center" vertical="center"/>
      <protection locked="0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193" fontId="5" fillId="2" borderId="3" xfId="0" applyNumberFormat="1" applyFont="1" applyFill="1" applyBorder="1" applyAlignment="1" applyProtection="1">
      <alignment/>
      <protection locked="0"/>
    </xf>
    <xf numFmtId="3" fontId="14" fillId="0" borderId="6" xfId="0" applyNumberFormat="1" applyFont="1" applyBorder="1" applyAlignment="1" applyProtection="1">
      <alignment vertical="center"/>
      <protection locked="0"/>
    </xf>
    <xf numFmtId="183" fontId="14" fillId="0" borderId="2" xfId="0" applyNumberFormat="1" applyFont="1" applyBorder="1" applyAlignment="1" applyProtection="1">
      <alignment horizontal="center"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194" fontId="25" fillId="0" borderId="0" xfId="20" applyNumberFormat="1" applyFont="1" applyFill="1" applyBorder="1" applyAlignment="1" applyProtection="1">
      <alignment/>
      <protection locked="0"/>
    </xf>
    <xf numFmtId="173" fontId="26" fillId="0" borderId="0" xfId="0" applyNumberFormat="1" applyFont="1" applyBorder="1" applyAlignment="1" applyProtection="1">
      <alignment/>
      <protection locked="0"/>
    </xf>
    <xf numFmtId="194" fontId="25" fillId="0" borderId="2" xfId="20" applyNumberFormat="1" applyFont="1" applyBorder="1" applyAlignment="1" applyProtection="1">
      <alignment/>
      <protection locked="0"/>
    </xf>
    <xf numFmtId="194" fontId="25" fillId="0" borderId="0" xfId="20" applyNumberFormat="1" applyFont="1" applyAlignment="1" applyProtection="1">
      <alignment/>
      <protection locked="0"/>
    </xf>
    <xf numFmtId="194" fontId="25" fillId="0" borderId="18" xfId="20" applyNumberFormat="1" applyFont="1" applyBorder="1" applyAlignment="1" applyProtection="1">
      <alignment/>
      <protection locked="0"/>
    </xf>
    <xf numFmtId="173" fontId="26" fillId="0" borderId="6" xfId="0" applyNumberFormat="1" applyFont="1" applyBorder="1" applyAlignment="1" applyProtection="1">
      <alignment/>
      <protection locked="0"/>
    </xf>
    <xf numFmtId="3" fontId="5" fillId="2" borderId="6" xfId="0" applyNumberFormat="1" applyFont="1" applyFill="1" applyBorder="1" applyAlignment="1" applyProtection="1">
      <alignment/>
      <protection locked="0"/>
    </xf>
    <xf numFmtId="183" fontId="5" fillId="2" borderId="2" xfId="0" applyNumberFormat="1" applyFont="1" applyFill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/>
      <protection locked="0"/>
    </xf>
    <xf numFmtId="3" fontId="16" fillId="2" borderId="2" xfId="0" applyNumberFormat="1" applyFont="1" applyFill="1" applyBorder="1" applyAlignment="1" applyProtection="1">
      <alignment/>
      <protection locked="0"/>
    </xf>
    <xf numFmtId="193" fontId="16" fillId="2" borderId="3" xfId="0" applyNumberFormat="1" applyFont="1" applyFill="1" applyBorder="1" applyAlignment="1" applyProtection="1">
      <alignment/>
      <protection locked="0"/>
    </xf>
    <xf numFmtId="3" fontId="14" fillId="0" borderId="6" xfId="0" applyNumberFormat="1" applyFont="1" applyBorder="1" applyAlignment="1" applyProtection="1">
      <alignment/>
      <protection locked="0"/>
    </xf>
    <xf numFmtId="183" fontId="14" fillId="0" borderId="2" xfId="0" applyNumberFormat="1" applyFont="1" applyBorder="1" applyAlignment="1" applyProtection="1">
      <alignment horizontal="center"/>
      <protection locked="0"/>
    </xf>
    <xf numFmtId="3" fontId="14" fillId="0" borderId="2" xfId="0" applyNumberFormat="1" applyFont="1" applyBorder="1" applyAlignment="1" applyProtection="1">
      <alignment/>
      <protection locked="0"/>
    </xf>
    <xf numFmtId="3" fontId="15" fillId="0" borderId="2" xfId="0" applyNumberFormat="1" applyFont="1" applyBorder="1" applyAlignment="1" applyProtection="1">
      <alignment/>
      <protection locked="0"/>
    </xf>
    <xf numFmtId="3" fontId="15" fillId="0" borderId="3" xfId="0" applyNumberFormat="1" applyFont="1" applyBorder="1" applyAlignment="1" applyProtection="1">
      <alignment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3" fontId="22" fillId="2" borderId="20" xfId="0" applyNumberFormat="1" applyFont="1" applyFill="1" applyBorder="1" applyAlignment="1" applyProtection="1">
      <alignment vertical="center"/>
      <protection locked="0"/>
    </xf>
    <xf numFmtId="183" fontId="22" fillId="2" borderId="7" xfId="0" applyNumberFormat="1" applyFont="1" applyFill="1" applyBorder="1" applyAlignment="1" applyProtection="1">
      <alignment horizontal="center" vertical="center"/>
      <protection locked="0"/>
    </xf>
    <xf numFmtId="3" fontId="22" fillId="2" borderId="7" xfId="0" applyNumberFormat="1" applyFont="1" applyFill="1" applyBorder="1" applyAlignment="1" applyProtection="1">
      <alignment vertical="center"/>
      <protection locked="0"/>
    </xf>
    <xf numFmtId="193" fontId="22" fillId="2" borderId="8" xfId="0" applyNumberFormat="1" applyFont="1" applyFill="1" applyBorder="1" applyAlignment="1" applyProtection="1">
      <alignment/>
      <protection locked="0"/>
    </xf>
    <xf numFmtId="3" fontId="27" fillId="0" borderId="20" xfId="0" applyNumberFormat="1" applyFont="1" applyBorder="1" applyAlignment="1" applyProtection="1">
      <alignment/>
      <protection locked="0"/>
    </xf>
    <xf numFmtId="183" fontId="27" fillId="0" borderId="7" xfId="0" applyNumberFormat="1" applyFont="1" applyBorder="1" applyAlignment="1" applyProtection="1">
      <alignment horizontal="center"/>
      <protection locked="0"/>
    </xf>
    <xf numFmtId="3" fontId="27" fillId="0" borderId="7" xfId="0" applyNumberFormat="1" applyFont="1" applyBorder="1" applyAlignment="1" applyProtection="1">
      <alignment/>
      <protection locked="0"/>
    </xf>
    <xf numFmtId="3" fontId="27" fillId="0" borderId="8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7" fillId="2" borderId="21" xfId="0" applyFont="1" applyFill="1" applyBorder="1" applyAlignment="1" applyProtection="1">
      <alignment horizontal="center" vertical="center"/>
      <protection locked="0"/>
    </xf>
    <xf numFmtId="187" fontId="17" fillId="2" borderId="22" xfId="20" applyNumberFormat="1" applyFont="1" applyFill="1" applyBorder="1" applyAlignment="1" applyProtection="1">
      <alignment vertical="center"/>
      <protection locked="0"/>
    </xf>
    <xf numFmtId="187" fontId="17" fillId="2" borderId="23" xfId="20" applyNumberFormat="1" applyFont="1" applyFill="1" applyBorder="1" applyAlignment="1" applyProtection="1">
      <alignment horizontal="center" vertical="center"/>
      <protection locked="0"/>
    </xf>
    <xf numFmtId="187" fontId="17" fillId="2" borderId="23" xfId="20" applyNumberFormat="1" applyFont="1" applyFill="1" applyBorder="1" applyAlignment="1" applyProtection="1">
      <alignment vertical="center"/>
      <protection locked="0"/>
    </xf>
    <xf numFmtId="182" fontId="16" fillId="2" borderId="24" xfId="0" applyNumberFormat="1" applyFont="1" applyFill="1" applyBorder="1" applyAlignment="1" applyProtection="1">
      <alignment/>
      <protection locked="0"/>
    </xf>
    <xf numFmtId="3" fontId="17" fillId="0" borderId="22" xfId="0" applyNumberFormat="1" applyFont="1" applyBorder="1" applyAlignment="1" applyProtection="1">
      <alignment/>
      <protection locked="0"/>
    </xf>
    <xf numFmtId="3" fontId="17" fillId="0" borderId="23" xfId="0" applyNumberFormat="1" applyFont="1" applyBorder="1" applyAlignment="1" applyProtection="1">
      <alignment horizontal="center"/>
      <protection locked="0"/>
    </xf>
    <xf numFmtId="3" fontId="17" fillId="0" borderId="23" xfId="0" applyNumberFormat="1" applyFont="1" applyBorder="1" applyAlignment="1" applyProtection="1">
      <alignment/>
      <protection locked="0"/>
    </xf>
    <xf numFmtId="3" fontId="17" fillId="0" borderId="24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2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18" xfId="0" applyFont="1" applyBorder="1" applyAlignment="1" applyProtection="1">
      <alignment/>
      <protection locked="0"/>
    </xf>
    <xf numFmtId="0" fontId="17" fillId="0" borderId="6" xfId="0" applyFont="1" applyBorder="1" applyAlignment="1" applyProtection="1">
      <alignment/>
      <protection locked="0"/>
    </xf>
    <xf numFmtId="3" fontId="12" fillId="0" borderId="25" xfId="0" applyNumberFormat="1" applyFont="1" applyBorder="1" applyAlignment="1" applyProtection="1">
      <alignment vertical="center"/>
      <protection locked="0"/>
    </xf>
    <xf numFmtId="0" fontId="22" fillId="2" borderId="26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 wrapText="1"/>
      <protection locked="0"/>
    </xf>
    <xf numFmtId="4" fontId="5" fillId="2" borderId="3" xfId="0" applyNumberFormat="1" applyFont="1" applyFill="1" applyBorder="1" applyAlignment="1" applyProtection="1">
      <alignment horizontal="center"/>
      <protection locked="0"/>
    </xf>
    <xf numFmtId="3" fontId="14" fillId="0" borderId="1" xfId="0" applyNumberFormat="1" applyFont="1" applyFill="1" applyBorder="1" applyAlignment="1" applyProtection="1">
      <alignment horizontal="center" wrapText="1"/>
      <protection locked="0"/>
    </xf>
    <xf numFmtId="4" fontId="14" fillId="0" borderId="3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4" fontId="14" fillId="0" borderId="1" xfId="0" applyNumberFormat="1" applyFont="1" applyFill="1" applyBorder="1" applyAlignment="1" applyProtection="1">
      <alignment horizontal="center"/>
      <protection locked="0"/>
    </xf>
    <xf numFmtId="0" fontId="16" fillId="2" borderId="28" xfId="0" applyFont="1" applyFill="1" applyBorder="1" applyAlignment="1" applyProtection="1">
      <alignment horizontal="center"/>
      <protection locked="0"/>
    </xf>
    <xf numFmtId="3" fontId="14" fillId="2" borderId="29" xfId="0" applyNumberFormat="1" applyFont="1" applyFill="1" applyBorder="1" applyAlignment="1" applyProtection="1">
      <alignment horizontal="center"/>
      <protection locked="0"/>
    </xf>
    <xf numFmtId="3" fontId="14" fillId="2" borderId="13" xfId="0" applyNumberFormat="1" applyFont="1" applyFill="1" applyBorder="1" applyAlignment="1" applyProtection="1">
      <alignment horizontal="center"/>
      <protection locked="0"/>
    </xf>
    <xf numFmtId="3" fontId="14" fillId="0" borderId="29" xfId="0" applyNumberFormat="1" applyFont="1" applyFill="1" applyBorder="1" applyAlignment="1" applyProtection="1">
      <alignment horizontal="center"/>
      <protection locked="0"/>
    </xf>
    <xf numFmtId="0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4" fontId="6" fillId="2" borderId="3" xfId="0" applyNumberFormat="1" applyFont="1" applyFill="1" applyBorder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3" fontId="14" fillId="0" borderId="1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/>
      <protection locked="0"/>
    </xf>
    <xf numFmtId="3" fontId="5" fillId="2" borderId="3" xfId="0" applyNumberFormat="1" applyFont="1" applyFill="1" applyBorder="1" applyAlignment="1" applyProtection="1">
      <alignment/>
      <protection locked="0"/>
    </xf>
    <xf numFmtId="3" fontId="14" fillId="0" borderId="1" xfId="0" applyNumberFormat="1" applyFont="1" applyBorder="1" applyAlignment="1" applyProtection="1">
      <alignment/>
      <protection locked="0"/>
    </xf>
    <xf numFmtId="3" fontId="14" fillId="0" borderId="3" xfId="0" applyNumberFormat="1" applyFont="1" applyBorder="1" applyAlignment="1" applyProtection="1">
      <alignment/>
      <protection locked="0"/>
    </xf>
    <xf numFmtId="4" fontId="14" fillId="0" borderId="3" xfId="0" applyNumberFormat="1" applyFont="1" applyFill="1" applyBorder="1" applyAlignment="1" applyProtection="1">
      <alignment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3" fontId="22" fillId="2" borderId="31" xfId="0" applyNumberFormat="1" applyFont="1" applyFill="1" applyBorder="1" applyAlignment="1" applyProtection="1">
      <alignment/>
      <protection locked="0"/>
    </xf>
    <xf numFmtId="3" fontId="22" fillId="2" borderId="32" xfId="0" applyNumberFormat="1" applyFont="1" applyFill="1" applyBorder="1" applyAlignment="1" applyProtection="1">
      <alignment/>
      <protection locked="0"/>
    </xf>
    <xf numFmtId="3" fontId="27" fillId="0" borderId="31" xfId="0" applyNumberFormat="1" applyFont="1" applyBorder="1" applyAlignment="1" applyProtection="1">
      <alignment/>
      <protection locked="0"/>
    </xf>
    <xf numFmtId="3" fontId="27" fillId="0" borderId="32" xfId="0" applyNumberFormat="1" applyFont="1" applyBorder="1" applyAlignment="1" applyProtection="1">
      <alignment/>
      <protection locked="0"/>
    </xf>
    <xf numFmtId="182" fontId="27" fillId="0" borderId="31" xfId="0" applyNumberFormat="1" applyFont="1" applyFill="1" applyBorder="1" applyAlignment="1" applyProtection="1">
      <alignment/>
      <protection locked="0"/>
    </xf>
    <xf numFmtId="182" fontId="27" fillId="0" borderId="33" xfId="0" applyNumberFormat="1" applyFont="1" applyFill="1" applyBorder="1" applyAlignment="1" applyProtection="1">
      <alignment/>
      <protection locked="0"/>
    </xf>
    <xf numFmtId="4" fontId="27" fillId="0" borderId="32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182" fontId="5" fillId="2" borderId="3" xfId="0" applyNumberFormat="1" applyFont="1" applyFill="1" applyBorder="1" applyAlignment="1" applyProtection="1">
      <alignment horizontal="center"/>
      <protection locked="0"/>
    </xf>
    <xf numFmtId="182" fontId="5" fillId="0" borderId="3" xfId="0" applyNumberFormat="1" applyFont="1" applyFill="1" applyBorder="1" applyAlignment="1" applyProtection="1">
      <alignment horizontal="center"/>
      <protection locked="0"/>
    </xf>
    <xf numFmtId="182" fontId="5" fillId="0" borderId="3" xfId="0" applyNumberFormat="1" applyFont="1" applyBorder="1" applyAlignment="1" applyProtection="1">
      <alignment horizontal="center"/>
      <protection locked="0"/>
    </xf>
    <xf numFmtId="185" fontId="16" fillId="2" borderId="1" xfId="0" applyNumberFormat="1" applyFont="1" applyFill="1" applyBorder="1" applyAlignment="1" applyProtection="1">
      <alignment horizontal="center"/>
      <protection locked="0"/>
    </xf>
    <xf numFmtId="185" fontId="16" fillId="2" borderId="2" xfId="0" applyNumberFormat="1" applyFont="1" applyFill="1" applyBorder="1" applyAlignment="1" applyProtection="1">
      <alignment horizontal="center"/>
      <protection locked="0"/>
    </xf>
    <xf numFmtId="185" fontId="16" fillId="2" borderId="3" xfId="0" applyNumberFormat="1" applyFont="1" applyFill="1" applyBorder="1" applyAlignment="1" applyProtection="1">
      <alignment horizontal="center"/>
      <protection locked="0"/>
    </xf>
    <xf numFmtId="185" fontId="16" fillId="0" borderId="1" xfId="0" applyNumberFormat="1" applyFont="1" applyFill="1" applyBorder="1" applyAlignment="1" applyProtection="1">
      <alignment horizontal="center"/>
      <protection locked="0"/>
    </xf>
    <xf numFmtId="185" fontId="16" fillId="0" borderId="2" xfId="0" applyNumberFormat="1" applyFont="1" applyFill="1" applyBorder="1" applyAlignment="1" applyProtection="1">
      <alignment horizontal="center"/>
      <protection locked="0"/>
    </xf>
    <xf numFmtId="185" fontId="16" fillId="0" borderId="3" xfId="0" applyNumberFormat="1" applyFont="1" applyFill="1" applyBorder="1" applyAlignment="1" applyProtection="1">
      <alignment horizontal="center"/>
      <protection locked="0"/>
    </xf>
    <xf numFmtId="185" fontId="5" fillId="0" borderId="3" xfId="0" applyNumberFormat="1" applyFont="1" applyBorder="1" applyAlignment="1" applyProtection="1">
      <alignment horizontal="center"/>
      <protection locked="0"/>
    </xf>
    <xf numFmtId="3" fontId="14" fillId="2" borderId="9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3" fontId="14" fillId="2" borderId="1" xfId="0" applyNumberFormat="1" applyFont="1" applyFill="1" applyBorder="1" applyAlignment="1" applyProtection="1">
      <alignment horizontal="center"/>
      <protection locked="0"/>
    </xf>
    <xf numFmtId="3" fontId="14" fillId="2" borderId="2" xfId="0" applyNumberFormat="1" applyFont="1" applyFill="1" applyBorder="1" applyAlignment="1" applyProtection="1">
      <alignment horizontal="center"/>
      <protection locked="0"/>
    </xf>
    <xf numFmtId="3" fontId="14" fillId="2" borderId="3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 locked="0"/>
    </xf>
    <xf numFmtId="3" fontId="5" fillId="2" borderId="1" xfId="0" applyNumberFormat="1" applyFont="1" applyFill="1" applyBorder="1" applyAlignment="1" quotePrefix="1">
      <alignment/>
    </xf>
    <xf numFmtId="182" fontId="14" fillId="2" borderId="2" xfId="0" applyNumberFormat="1" applyFont="1" applyFill="1" applyBorder="1" applyAlignment="1" applyProtection="1">
      <alignment/>
      <protection locked="0"/>
    </xf>
    <xf numFmtId="182" fontId="14" fillId="2" borderId="3" xfId="0" applyNumberFormat="1" applyFont="1" applyFill="1" applyBorder="1" applyAlignment="1" applyProtection="1">
      <alignment horizontal="right"/>
      <protection locked="0"/>
    </xf>
    <xf numFmtId="3" fontId="14" fillId="0" borderId="1" xfId="0" applyNumberFormat="1" applyFont="1" applyBorder="1" applyAlignment="1" quotePrefix="1">
      <alignment/>
    </xf>
    <xf numFmtId="182" fontId="14" fillId="0" borderId="2" xfId="0" applyNumberFormat="1" applyFont="1" applyBorder="1" applyAlignment="1" applyProtection="1">
      <alignment/>
      <protection locked="0"/>
    </xf>
    <xf numFmtId="182" fontId="14" fillId="0" borderId="3" xfId="0" applyNumberFormat="1" applyFont="1" applyBorder="1" applyAlignment="1" applyProtection="1">
      <alignment horizontal="right"/>
      <protection locked="0"/>
    </xf>
    <xf numFmtId="4" fontId="14" fillId="0" borderId="1" xfId="0" applyNumberFormat="1" applyFont="1" applyBorder="1" applyAlignment="1" applyProtection="1">
      <alignment/>
      <protection locked="0"/>
    </xf>
    <xf numFmtId="4" fontId="14" fillId="0" borderId="3" xfId="0" applyNumberFormat="1" applyFont="1" applyBorder="1" applyAlignment="1" applyProtection="1">
      <alignment/>
      <protection locked="0"/>
    </xf>
    <xf numFmtId="3" fontId="5" fillId="2" borderId="6" xfId="0" applyNumberFormat="1" applyFont="1" applyFill="1" applyBorder="1" applyAlignment="1" quotePrefix="1">
      <alignment/>
    </xf>
    <xf numFmtId="4" fontId="14" fillId="2" borderId="2" xfId="0" applyNumberFormat="1" applyFont="1" applyFill="1" applyBorder="1" applyAlignment="1" applyProtection="1">
      <alignment/>
      <protection locked="0"/>
    </xf>
    <xf numFmtId="4" fontId="14" fillId="0" borderId="2" xfId="0" applyNumberFormat="1" applyFont="1" applyBorder="1" applyAlignment="1" applyProtection="1">
      <alignment/>
      <protection locked="0"/>
    </xf>
    <xf numFmtId="182" fontId="14" fillId="0" borderId="13" xfId="0" applyNumberFormat="1" applyFont="1" applyBorder="1" applyAlignment="1" applyProtection="1">
      <alignment horizontal="right"/>
      <protection locked="0"/>
    </xf>
    <xf numFmtId="4" fontId="14" fillId="0" borderId="29" xfId="0" applyNumberFormat="1" applyFont="1" applyBorder="1" applyAlignment="1" applyProtection="1">
      <alignment/>
      <protection locked="0"/>
    </xf>
    <xf numFmtId="4" fontId="14" fillId="0" borderId="13" xfId="0" applyNumberFormat="1" applyFont="1" applyBorder="1" applyAlignment="1" applyProtection="1">
      <alignment/>
      <protection locked="0"/>
    </xf>
    <xf numFmtId="182" fontId="27" fillId="2" borderId="33" xfId="0" applyNumberFormat="1" applyFont="1" applyFill="1" applyBorder="1" applyAlignment="1" applyProtection="1">
      <alignment/>
      <protection locked="0"/>
    </xf>
    <xf numFmtId="182" fontId="27" fillId="2" borderId="32" xfId="0" applyNumberFormat="1" applyFont="1" applyFill="1" applyBorder="1" applyAlignment="1" applyProtection="1">
      <alignment horizontal="right"/>
      <protection locked="0"/>
    </xf>
    <xf numFmtId="182" fontId="27" fillId="0" borderId="33" xfId="0" applyNumberFormat="1" applyFont="1" applyBorder="1" applyAlignment="1" applyProtection="1">
      <alignment/>
      <protection locked="0"/>
    </xf>
    <xf numFmtId="182" fontId="27" fillId="0" borderId="32" xfId="0" applyNumberFormat="1" applyFont="1" applyBorder="1" applyAlignment="1" applyProtection="1">
      <alignment horizontal="right"/>
      <protection locked="0"/>
    </xf>
    <xf numFmtId="4" fontId="27" fillId="0" borderId="31" xfId="0" applyNumberFormat="1" applyFont="1" applyBorder="1" applyAlignment="1" applyProtection="1">
      <alignment/>
      <protection locked="0"/>
    </xf>
    <xf numFmtId="4" fontId="27" fillId="0" borderId="32" xfId="0" applyNumberFormat="1" applyFont="1" applyBorder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182" fontId="6" fillId="0" borderId="0" xfId="0" applyNumberFormat="1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182" fontId="5" fillId="2" borderId="3" xfId="0" applyNumberFormat="1" applyFont="1" applyFill="1" applyBorder="1" applyAlignment="1" applyProtection="1">
      <alignment/>
      <protection locked="0"/>
    </xf>
    <xf numFmtId="0" fontId="16" fillId="2" borderId="3" xfId="0" applyFont="1" applyFill="1" applyBorder="1" applyAlignment="1" applyProtection="1">
      <alignment/>
      <protection locked="0"/>
    </xf>
    <xf numFmtId="182" fontId="22" fillId="2" borderId="8" xfId="0" applyNumberFormat="1" applyFont="1" applyFill="1" applyBorder="1" applyAlignment="1" applyProtection="1">
      <alignment/>
      <protection locked="0"/>
    </xf>
    <xf numFmtId="3" fontId="22" fillId="0" borderId="20" xfId="0" applyNumberFormat="1" applyFont="1" applyBorder="1" applyAlignment="1" applyProtection="1">
      <alignment/>
      <protection locked="0"/>
    </xf>
    <xf numFmtId="183" fontId="22" fillId="0" borderId="7" xfId="0" applyNumberFormat="1" applyFont="1" applyBorder="1" applyAlignment="1" applyProtection="1">
      <alignment horizontal="center"/>
      <protection locked="0"/>
    </xf>
    <xf numFmtId="3" fontId="22" fillId="0" borderId="7" xfId="0" applyNumberFormat="1" applyFont="1" applyBorder="1" applyAlignment="1" applyProtection="1">
      <alignment/>
      <protection locked="0"/>
    </xf>
    <xf numFmtId="3" fontId="22" fillId="0" borderId="8" xfId="0" applyNumberFormat="1" applyFont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/>
      <protection locked="0"/>
    </xf>
    <xf numFmtId="188" fontId="26" fillId="0" borderId="0" xfId="0" applyNumberFormat="1" applyFont="1" applyBorder="1" applyAlignment="1" applyProtection="1">
      <alignment/>
      <protection locked="0"/>
    </xf>
    <xf numFmtId="188" fontId="26" fillId="0" borderId="6" xfId="0" applyNumberFormat="1" applyFont="1" applyBorder="1" applyAlignment="1" applyProtection="1">
      <alignment/>
      <protection locked="0"/>
    </xf>
    <xf numFmtId="182" fontId="22" fillId="2" borderId="24" xfId="0" applyNumberFormat="1" applyFont="1" applyFill="1" applyBorder="1" applyAlignment="1" applyProtection="1">
      <alignment/>
      <protection locked="0"/>
    </xf>
    <xf numFmtId="3" fontId="23" fillId="0" borderId="22" xfId="0" applyNumberFormat="1" applyFont="1" applyBorder="1" applyAlignment="1" applyProtection="1">
      <alignment/>
      <protection locked="0"/>
    </xf>
    <xf numFmtId="3" fontId="23" fillId="0" borderId="23" xfId="0" applyNumberFormat="1" applyFont="1" applyBorder="1" applyAlignment="1" applyProtection="1">
      <alignment/>
      <protection locked="0"/>
    </xf>
    <xf numFmtId="3" fontId="23" fillId="0" borderId="24" xfId="0" applyNumberFormat="1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22" fillId="2" borderId="34" xfId="0" applyFont="1" applyFill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3" fontId="5" fillId="2" borderId="35" xfId="0" applyNumberFormat="1" applyFont="1" applyFill="1" applyBorder="1" applyAlignment="1" applyProtection="1">
      <alignment horizontal="center" wrapText="1"/>
      <protection locked="0"/>
    </xf>
    <xf numFmtId="3" fontId="14" fillId="0" borderId="35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3" fontId="5" fillId="2" borderId="36" xfId="0" applyNumberFormat="1" applyFont="1" applyFill="1" applyBorder="1" applyAlignment="1" applyProtection="1">
      <alignment horizontal="center" wrapText="1"/>
      <protection locked="0"/>
    </xf>
    <xf numFmtId="3" fontId="14" fillId="0" borderId="36" xfId="0" applyNumberFormat="1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94" fontId="25" fillId="0" borderId="0" xfId="20" applyNumberFormat="1" applyFont="1" applyBorder="1" applyAlignment="1" applyProtection="1">
      <alignment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3" fontId="5" fillId="2" borderId="35" xfId="0" applyNumberFormat="1" applyFont="1" applyFill="1" applyBorder="1" applyAlignment="1" applyProtection="1">
      <alignment vertical="center"/>
      <protection locked="0"/>
    </xf>
    <xf numFmtId="3" fontId="14" fillId="0" borderId="35" xfId="0" applyNumberFormat="1" applyFont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3" fontId="5" fillId="2" borderId="35" xfId="0" applyNumberFormat="1" applyFont="1" applyFill="1" applyBorder="1" applyAlignment="1" applyProtection="1">
      <alignment/>
      <protection locked="0"/>
    </xf>
    <xf numFmtId="3" fontId="14" fillId="0" borderId="35" xfId="0" applyNumberFormat="1" applyFont="1" applyBorder="1" applyAlignment="1" applyProtection="1">
      <alignment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3" fontId="22" fillId="2" borderId="39" xfId="0" applyNumberFormat="1" applyFont="1" applyFill="1" applyBorder="1" applyAlignment="1" applyProtection="1">
      <alignment vertical="center"/>
      <protection locked="0"/>
    </xf>
    <xf numFmtId="3" fontId="27" fillId="0" borderId="39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17" fillId="2" borderId="40" xfId="0" applyFont="1" applyFill="1" applyBorder="1" applyAlignment="1" applyProtection="1">
      <alignment horizontal="center" vertical="center"/>
      <protection locked="0"/>
    </xf>
    <xf numFmtId="187" fontId="17" fillId="2" borderId="41" xfId="20" applyNumberFormat="1" applyFont="1" applyFill="1" applyBorder="1" applyAlignment="1" applyProtection="1">
      <alignment vertical="center"/>
      <protection locked="0"/>
    </xf>
    <xf numFmtId="3" fontId="17" fillId="0" borderId="41" xfId="0" applyNumberFormat="1" applyFont="1" applyBorder="1" applyAlignment="1" applyProtection="1">
      <alignment/>
      <protection locked="0"/>
    </xf>
    <xf numFmtId="3" fontId="14" fillId="0" borderId="29" xfId="0" applyNumberFormat="1" applyFont="1" applyFill="1" applyBorder="1" applyAlignment="1" applyProtection="1">
      <alignment horizontal="center" wrapText="1"/>
      <protection locked="0"/>
    </xf>
    <xf numFmtId="3" fontId="14" fillId="0" borderId="1" xfId="0" applyNumberFormat="1" applyFont="1" applyBorder="1" applyAlignment="1" applyProtection="1">
      <alignment vertical="center"/>
      <protection locked="0"/>
    </xf>
    <xf numFmtId="3" fontId="14" fillId="0" borderId="3" xfId="0" applyNumberFormat="1" applyFont="1" applyFill="1" applyBorder="1" applyAlignment="1" applyProtection="1">
      <alignment vertical="center"/>
      <protection locked="0"/>
    </xf>
    <xf numFmtId="3" fontId="27" fillId="0" borderId="42" xfId="0" applyNumberFormat="1" applyFont="1" applyBorder="1" applyAlignment="1" applyProtection="1">
      <alignment/>
      <protection locked="0"/>
    </xf>
    <xf numFmtId="183" fontId="17" fillId="0" borderId="23" xfId="0" applyNumberFormat="1" applyFont="1" applyBorder="1" applyAlignment="1" applyProtection="1">
      <alignment horizontal="center"/>
      <protection locked="0"/>
    </xf>
    <xf numFmtId="173" fontId="17" fillId="0" borderId="0" xfId="0" applyNumberFormat="1" applyFont="1" applyBorder="1" applyAlignment="1" applyProtection="1">
      <alignment/>
      <protection locked="0"/>
    </xf>
    <xf numFmtId="3" fontId="5" fillId="2" borderId="29" xfId="0" applyNumberFormat="1" applyFont="1" applyFill="1" applyBorder="1" applyAlignment="1" applyProtection="1">
      <alignment horizontal="center" wrapText="1"/>
      <protection locked="0"/>
    </xf>
    <xf numFmtId="3" fontId="5" fillId="2" borderId="1" xfId="0" applyNumberFormat="1" applyFont="1" applyFill="1" applyBorder="1" applyAlignment="1" applyProtection="1">
      <alignment vertical="center"/>
      <protection locked="0"/>
    </xf>
    <xf numFmtId="3" fontId="22" fillId="2" borderId="42" xfId="0" applyNumberFormat="1" applyFont="1" applyFill="1" applyBorder="1" applyAlignment="1" applyProtection="1">
      <alignment vertical="center"/>
      <protection locked="0"/>
    </xf>
    <xf numFmtId="187" fontId="17" fillId="2" borderId="43" xfId="20" applyNumberFormat="1" applyFont="1" applyFill="1" applyBorder="1" applyAlignment="1" applyProtection="1">
      <alignment vertical="center"/>
      <protection locked="0"/>
    </xf>
    <xf numFmtId="0" fontId="5" fillId="2" borderId="44" xfId="0" applyFont="1" applyFill="1" applyBorder="1" applyAlignment="1" applyProtection="1">
      <alignment horizont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 applyProtection="1">
      <alignment/>
      <protection locked="0"/>
    </xf>
    <xf numFmtId="193" fontId="5" fillId="2" borderId="44" xfId="0" applyNumberFormat="1" applyFont="1" applyFill="1" applyBorder="1" applyAlignment="1" applyProtection="1">
      <alignment/>
      <protection locked="0"/>
    </xf>
    <xf numFmtId="193" fontId="16" fillId="2" borderId="44" xfId="0" applyNumberFormat="1" applyFont="1" applyFill="1" applyBorder="1" applyAlignment="1" applyProtection="1">
      <alignment/>
      <protection locked="0"/>
    </xf>
    <xf numFmtId="193" fontId="22" fillId="2" borderId="46" xfId="0" applyNumberFormat="1" applyFont="1" applyFill="1" applyBorder="1" applyAlignment="1" applyProtection="1">
      <alignment/>
      <protection locked="0"/>
    </xf>
    <xf numFmtId="182" fontId="16" fillId="2" borderId="47" xfId="0" applyNumberFormat="1" applyFont="1" applyFill="1" applyBorder="1" applyAlignment="1" applyProtection="1">
      <alignment/>
      <protection locked="0"/>
    </xf>
    <xf numFmtId="182" fontId="6" fillId="0" borderId="3" xfId="0" applyNumberFormat="1" applyFont="1" applyBorder="1" applyAlignment="1" applyProtection="1">
      <alignment horizontal="center"/>
      <protection locked="0"/>
    </xf>
    <xf numFmtId="185" fontId="6" fillId="0" borderId="3" xfId="0" applyNumberFormat="1" applyFont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horizontal="center" vertical="center"/>
      <protection locked="0"/>
    </xf>
    <xf numFmtId="3" fontId="14" fillId="0" borderId="2" xfId="0" applyNumberFormat="1" applyFont="1" applyBorder="1" applyAlignment="1" applyProtection="1">
      <alignment horizontal="center" vertical="center"/>
      <protection locked="0"/>
    </xf>
    <xf numFmtId="3" fontId="14" fillId="0" borderId="2" xfId="0" applyNumberFormat="1" applyFont="1" applyBorder="1" applyAlignment="1" applyProtection="1">
      <alignment horizontal="center"/>
      <protection locked="0"/>
    </xf>
    <xf numFmtId="3" fontId="22" fillId="2" borderId="7" xfId="0" applyNumberFormat="1" applyFont="1" applyFill="1" applyBorder="1" applyAlignment="1" applyProtection="1">
      <alignment horizontal="center" vertical="center"/>
      <protection locked="0"/>
    </xf>
    <xf numFmtId="3" fontId="22" fillId="0" borderId="7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28" fillId="0" borderId="22" xfId="0" applyNumberFormat="1" applyFont="1" applyBorder="1" applyAlignment="1" applyProtection="1">
      <alignment/>
      <protection locked="0"/>
    </xf>
    <xf numFmtId="3" fontId="28" fillId="0" borderId="23" xfId="0" applyNumberFormat="1" applyFont="1" applyBorder="1" applyAlignment="1" applyProtection="1">
      <alignment horizontal="center"/>
      <protection locked="0"/>
    </xf>
    <xf numFmtId="3" fontId="28" fillId="0" borderId="23" xfId="0" applyNumberFormat="1" applyFont="1" applyBorder="1" applyAlignment="1" applyProtection="1">
      <alignment/>
      <protection locked="0"/>
    </xf>
    <xf numFmtId="3" fontId="28" fillId="0" borderId="24" xfId="0" applyNumberFormat="1" applyFont="1" applyBorder="1" applyAlignment="1" applyProtection="1">
      <alignment/>
      <protection locked="0"/>
    </xf>
    <xf numFmtId="4" fontId="7" fillId="2" borderId="48" xfId="0" applyNumberFormat="1" applyFont="1" applyFill="1" applyBorder="1" applyAlignment="1" applyProtection="1">
      <alignment horizontal="center"/>
      <protection locked="0"/>
    </xf>
    <xf numFmtId="4" fontId="7" fillId="2" borderId="49" xfId="0" applyNumberFormat="1" applyFont="1" applyFill="1" applyBorder="1" applyAlignment="1" applyProtection="1">
      <alignment horizontal="center"/>
      <protection locked="0"/>
    </xf>
    <xf numFmtId="4" fontId="7" fillId="2" borderId="50" xfId="0" applyNumberFormat="1" applyFont="1" applyFill="1" applyBorder="1" applyAlignment="1" applyProtection="1">
      <alignment horizontal="center"/>
      <protection locked="0"/>
    </xf>
    <xf numFmtId="4" fontId="7" fillId="0" borderId="48" xfId="0" applyNumberFormat="1" applyFont="1" applyFill="1" applyBorder="1" applyAlignment="1" applyProtection="1">
      <alignment horizontal="center"/>
      <protection locked="0"/>
    </xf>
    <xf numFmtId="4" fontId="7" fillId="0" borderId="49" xfId="0" applyNumberFormat="1" applyFont="1" applyFill="1" applyBorder="1" applyAlignment="1" applyProtection="1">
      <alignment horizontal="center"/>
      <protection locked="0"/>
    </xf>
    <xf numFmtId="4" fontId="7" fillId="0" borderId="50" xfId="0" applyNumberFormat="1" applyFont="1" applyFill="1" applyBorder="1" applyAlignment="1" applyProtection="1">
      <alignment horizontal="center"/>
      <protection locked="0"/>
    </xf>
    <xf numFmtId="4" fontId="7" fillId="0" borderId="51" xfId="0" applyNumberFormat="1" applyFont="1" applyFill="1" applyBorder="1" applyAlignment="1" applyProtection="1">
      <alignment horizontal="center"/>
      <protection locked="0"/>
    </xf>
    <xf numFmtId="4" fontId="7" fillId="0" borderId="52" xfId="0" applyNumberFormat="1" applyFont="1" applyFill="1" applyBorder="1" applyAlignment="1" applyProtection="1">
      <alignment horizontal="center"/>
      <protection locked="0"/>
    </xf>
    <xf numFmtId="4" fontId="7" fillId="0" borderId="53" xfId="0" applyNumberFormat="1" applyFont="1" applyFill="1" applyBorder="1" applyAlignment="1" applyProtection="1">
      <alignment horizontal="center"/>
      <protection locked="0"/>
    </xf>
    <xf numFmtId="3" fontId="12" fillId="0" borderId="54" xfId="0" applyNumberFormat="1" applyFont="1" applyBorder="1" applyAlignment="1" applyProtection="1">
      <alignment horizontal="left" vertical="center" indent="4"/>
      <protection locked="0"/>
    </xf>
    <xf numFmtId="0" fontId="22" fillId="0" borderId="0" xfId="0" applyFont="1" applyBorder="1" applyAlignment="1" applyProtection="1">
      <alignment horizontal="center"/>
      <protection locked="0"/>
    </xf>
    <xf numFmtId="3" fontId="14" fillId="0" borderId="10" xfId="0" applyNumberFormat="1" applyFont="1" applyFill="1" applyBorder="1" applyAlignment="1" applyProtection="1">
      <alignment horizontal="center" wrapText="1"/>
      <protection locked="0"/>
    </xf>
    <xf numFmtId="3" fontId="14" fillId="0" borderId="55" xfId="0" applyNumberFormat="1" applyFont="1" applyFill="1" applyBorder="1" applyAlignment="1" applyProtection="1">
      <alignment horizontal="center"/>
      <protection locked="0"/>
    </xf>
    <xf numFmtId="3" fontId="14" fillId="0" borderId="12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Border="1" applyAlignment="1" applyProtection="1">
      <alignment horizontal="left" vertical="center" indent="4"/>
      <protection locked="0"/>
    </xf>
    <xf numFmtId="4" fontId="22" fillId="2" borderId="51" xfId="0" applyNumberFormat="1" applyFont="1" applyFill="1" applyBorder="1" applyAlignment="1" applyProtection="1">
      <alignment horizontal="center"/>
      <protection locked="0"/>
    </xf>
    <xf numFmtId="4" fontId="22" fillId="2" borderId="53" xfId="0" applyNumberFormat="1" applyFont="1" applyFill="1" applyBorder="1" applyAlignment="1" applyProtection="1">
      <alignment horizontal="center"/>
      <protection locked="0"/>
    </xf>
    <xf numFmtId="4" fontId="22" fillId="2" borderId="52" xfId="0" applyNumberFormat="1" applyFont="1" applyFill="1" applyBorder="1" applyAlignment="1" applyProtection="1">
      <alignment horizontal="center"/>
      <protection locked="0"/>
    </xf>
    <xf numFmtId="4" fontId="22" fillId="0" borderId="53" xfId="0" applyNumberFormat="1" applyFont="1" applyFill="1" applyBorder="1" applyAlignment="1" applyProtection="1">
      <alignment horizontal="center"/>
      <protection locked="0"/>
    </xf>
    <xf numFmtId="4" fontId="22" fillId="0" borderId="52" xfId="0" applyNumberFormat="1" applyFont="1" applyFill="1" applyBorder="1" applyAlignment="1" applyProtection="1">
      <alignment horizontal="center"/>
      <protection locked="0"/>
    </xf>
    <xf numFmtId="3" fontId="12" fillId="0" borderId="25" xfId="0" applyNumberFormat="1" applyFont="1" applyBorder="1" applyAlignment="1" applyProtection="1">
      <alignment horizontal="left" vertical="center" indent="4"/>
      <protection locked="0"/>
    </xf>
    <xf numFmtId="3" fontId="14" fillId="0" borderId="10" xfId="0" applyNumberFormat="1" applyFont="1" applyFill="1" applyBorder="1" applyAlignment="1" applyProtection="1">
      <alignment horizontal="center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4" fontId="22" fillId="2" borderId="56" xfId="0" applyNumberFormat="1" applyFont="1" applyFill="1" applyBorder="1" applyAlignment="1" applyProtection="1">
      <alignment horizontal="center"/>
      <protection locked="0"/>
    </xf>
    <xf numFmtId="4" fontId="22" fillId="2" borderId="14" xfId="0" applyNumberFormat="1" applyFont="1" applyFill="1" applyBorder="1" applyAlignment="1" applyProtection="1">
      <alignment horizontal="center"/>
      <protection locked="0"/>
    </xf>
    <xf numFmtId="4" fontId="22" fillId="2" borderId="57" xfId="0" applyNumberFormat="1" applyFont="1" applyFill="1" applyBorder="1" applyAlignment="1" applyProtection="1">
      <alignment horizontal="center"/>
      <protection locked="0"/>
    </xf>
    <xf numFmtId="4" fontId="22" fillId="0" borderId="56" xfId="0" applyNumberFormat="1" applyFont="1" applyFill="1" applyBorder="1" applyAlignment="1" applyProtection="1">
      <alignment horizontal="center"/>
      <protection locked="0"/>
    </xf>
    <xf numFmtId="4" fontId="22" fillId="0" borderId="14" xfId="0" applyNumberFormat="1" applyFont="1" applyFill="1" applyBorder="1" applyAlignment="1" applyProtection="1">
      <alignment horizontal="center"/>
      <protection locked="0"/>
    </xf>
    <xf numFmtId="4" fontId="22" fillId="0" borderId="57" xfId="0" applyNumberFormat="1" applyFont="1" applyFill="1" applyBorder="1" applyAlignment="1" applyProtection="1">
      <alignment horizontal="center"/>
      <protection locked="0"/>
    </xf>
    <xf numFmtId="4" fontId="22" fillId="2" borderId="26" xfId="0" applyNumberFormat="1" applyFont="1" applyFill="1" applyBorder="1" applyAlignment="1" applyProtection="1">
      <alignment horizontal="center"/>
      <protection locked="0"/>
    </xf>
    <xf numFmtId="4" fontId="22" fillId="2" borderId="25" xfId="0" applyNumberFormat="1" applyFont="1" applyFill="1" applyBorder="1" applyAlignment="1" applyProtection="1">
      <alignment horizontal="center"/>
      <protection locked="0"/>
    </xf>
    <xf numFmtId="4" fontId="22" fillId="2" borderId="58" xfId="0" applyNumberFormat="1" applyFont="1" applyFill="1" applyBorder="1" applyAlignment="1" applyProtection="1">
      <alignment horizontal="center"/>
      <protection locked="0"/>
    </xf>
    <xf numFmtId="4" fontId="22" fillId="0" borderId="26" xfId="0" applyNumberFormat="1" applyFont="1" applyFill="1" applyBorder="1" applyAlignment="1" applyProtection="1">
      <alignment horizontal="center"/>
      <protection locked="0"/>
    </xf>
    <xf numFmtId="4" fontId="22" fillId="0" borderId="25" xfId="0" applyNumberFormat="1" applyFont="1" applyFill="1" applyBorder="1" applyAlignment="1" applyProtection="1">
      <alignment horizontal="center"/>
      <protection locked="0"/>
    </xf>
    <xf numFmtId="4" fontId="22" fillId="0" borderId="58" xfId="0" applyNumberFormat="1" applyFont="1" applyFill="1" applyBorder="1" applyAlignment="1" applyProtection="1">
      <alignment horizontal="center"/>
      <protection locked="0"/>
    </xf>
    <xf numFmtId="4" fontId="22" fillId="2" borderId="59" xfId="0" applyNumberFormat="1" applyFont="1" applyFill="1" applyBorder="1" applyAlignment="1" applyProtection="1">
      <alignment horizontal="center"/>
      <protection locked="0"/>
    </xf>
    <xf numFmtId="4" fontId="22" fillId="0" borderId="60" xfId="0" applyNumberFormat="1" applyFont="1" applyFill="1" applyBorder="1" applyAlignment="1" applyProtection="1">
      <alignment horizontal="center"/>
      <protection locked="0"/>
    </xf>
    <xf numFmtId="184" fontId="5" fillId="0" borderId="0" xfId="19" applyNumberFormat="1" applyFont="1" applyAlignment="1" applyProtection="1">
      <alignment horizontal="center"/>
      <protection locked="0"/>
    </xf>
    <xf numFmtId="3" fontId="12" fillId="0" borderId="0" xfId="19" applyNumberFormat="1" applyFont="1" applyBorder="1" applyAlignment="1" applyProtection="1">
      <alignment vertical="center"/>
      <protection locked="0"/>
    </xf>
    <xf numFmtId="176" fontId="6" fillId="0" borderId="0" xfId="19" applyNumberFormat="1" applyFont="1" applyProtection="1">
      <alignment/>
      <protection locked="0"/>
    </xf>
    <xf numFmtId="0" fontId="6" fillId="0" borderId="0" xfId="19" applyFont="1" applyProtection="1">
      <alignment/>
      <protection locked="0"/>
    </xf>
    <xf numFmtId="3" fontId="6" fillId="0" borderId="0" xfId="19" applyNumberFormat="1" applyFont="1" applyProtection="1">
      <alignment/>
      <protection locked="0"/>
    </xf>
    <xf numFmtId="4" fontId="6" fillId="0" borderId="0" xfId="19" applyNumberFormat="1" applyFont="1" applyProtection="1">
      <alignment/>
      <protection locked="0"/>
    </xf>
    <xf numFmtId="3" fontId="13" fillId="0" borderId="0" xfId="19" applyNumberFormat="1" applyFont="1" applyFill="1" applyAlignment="1" applyProtection="1">
      <alignment/>
      <protection locked="0"/>
    </xf>
    <xf numFmtId="0" fontId="15" fillId="0" borderId="0" xfId="19" applyFont="1">
      <alignment/>
      <protection/>
    </xf>
    <xf numFmtId="0" fontId="15" fillId="0" borderId="0" xfId="19" applyFont="1" applyProtection="1">
      <alignment/>
      <protection locked="0"/>
    </xf>
    <xf numFmtId="3" fontId="12" fillId="0" borderId="0" xfId="19" applyNumberFormat="1" applyFont="1" applyBorder="1" applyAlignment="1" applyProtection="1">
      <alignment horizontal="center" vertical="center"/>
      <protection locked="0"/>
    </xf>
    <xf numFmtId="184" fontId="18" fillId="0" borderId="0" xfId="19" applyNumberFormat="1" applyFont="1" applyAlignment="1" applyProtection="1">
      <alignment horizontal="left"/>
      <protection locked="0"/>
    </xf>
    <xf numFmtId="184" fontId="6" fillId="0" borderId="0" xfId="19" applyNumberFormat="1" applyFont="1" applyProtection="1">
      <alignment/>
      <protection locked="0"/>
    </xf>
    <xf numFmtId="184" fontId="6" fillId="0" borderId="0" xfId="19" applyNumberFormat="1" applyFont="1" applyAlignment="1" applyProtection="1">
      <alignment horizontal="center"/>
      <protection locked="0"/>
    </xf>
    <xf numFmtId="0" fontId="19" fillId="3" borderId="60" xfId="19" applyFont="1" applyFill="1" applyBorder="1" applyAlignment="1" applyProtection="1">
      <alignment/>
      <protection locked="0"/>
    </xf>
    <xf numFmtId="3" fontId="19" fillId="3" borderId="61" xfId="19" applyNumberFormat="1" applyFont="1" applyFill="1" applyBorder="1" applyAlignment="1" applyProtection="1">
      <alignment horizontal="center"/>
      <protection locked="0"/>
    </xf>
    <xf numFmtId="3" fontId="19" fillId="3" borderId="62" xfId="19" applyNumberFormat="1" applyFont="1" applyFill="1" applyBorder="1" applyAlignment="1" applyProtection="1">
      <alignment horizontal="center"/>
      <protection locked="0"/>
    </xf>
    <xf numFmtId="3" fontId="19" fillId="3" borderId="63" xfId="19" applyNumberFormat="1" applyFont="1" applyFill="1" applyBorder="1" applyAlignment="1" applyProtection="1">
      <alignment horizontal="center"/>
      <protection locked="0"/>
    </xf>
    <xf numFmtId="3" fontId="19" fillId="3" borderId="63" xfId="19" applyNumberFormat="1" applyFont="1" applyFill="1" applyBorder="1" applyAlignment="1" applyProtection="1">
      <alignment horizontal="center" wrapText="1"/>
      <protection locked="0"/>
    </xf>
    <xf numFmtId="0" fontId="19" fillId="3" borderId="64" xfId="19" applyFont="1" applyFill="1" applyBorder="1" applyAlignment="1" applyProtection="1">
      <alignment vertical="top"/>
      <protection locked="0"/>
    </xf>
    <xf numFmtId="3" fontId="19" fillId="3" borderId="1" xfId="19" applyNumberFormat="1" applyFont="1" applyFill="1" applyBorder="1" applyAlignment="1" applyProtection="1">
      <alignment horizontal="center" vertical="top"/>
      <protection locked="0"/>
    </xf>
    <xf numFmtId="3" fontId="19" fillId="3" borderId="2" xfId="19" applyNumberFormat="1" applyFont="1" applyFill="1" applyBorder="1" applyAlignment="1" applyProtection="1">
      <alignment horizontal="center" vertical="top"/>
      <protection locked="0"/>
    </xf>
    <xf numFmtId="3" fontId="19" fillId="3" borderId="3" xfId="19" applyNumberFormat="1" applyFont="1" applyFill="1" applyBorder="1" applyAlignment="1" applyProtection="1">
      <alignment horizontal="center" vertical="top"/>
      <protection locked="0"/>
    </xf>
    <xf numFmtId="3" fontId="19" fillId="3" borderId="3" xfId="19" applyNumberFormat="1" applyFont="1" applyFill="1" applyBorder="1" applyAlignment="1" applyProtection="1">
      <alignment horizontal="center" vertical="top" wrapText="1"/>
      <protection locked="0"/>
    </xf>
    <xf numFmtId="0" fontId="20" fillId="3" borderId="65" xfId="19" applyFont="1" applyFill="1" applyBorder="1" applyProtection="1">
      <alignment/>
      <protection locked="0"/>
    </xf>
    <xf numFmtId="3" fontId="20" fillId="3" borderId="29" xfId="19" applyNumberFormat="1" applyFont="1" applyFill="1" applyBorder="1" applyAlignment="1" applyProtection="1">
      <alignment horizontal="center"/>
      <protection locked="0"/>
    </xf>
    <xf numFmtId="3" fontId="20" fillId="3" borderId="9" xfId="19" applyNumberFormat="1" applyFont="1" applyFill="1" applyBorder="1" applyAlignment="1" applyProtection="1">
      <alignment horizontal="center"/>
      <protection locked="0"/>
    </xf>
    <xf numFmtId="3" fontId="20" fillId="3" borderId="13" xfId="19" applyNumberFormat="1" applyFont="1" applyFill="1" applyBorder="1" applyAlignment="1" applyProtection="1">
      <alignment horizontal="center"/>
      <protection locked="0"/>
    </xf>
    <xf numFmtId="0" fontId="5" fillId="0" borderId="64" xfId="19" applyFont="1" applyFill="1" applyBorder="1" applyProtection="1">
      <alignment/>
      <protection locked="0"/>
    </xf>
    <xf numFmtId="3" fontId="5" fillId="0" borderId="1" xfId="19" applyNumberFormat="1" applyFont="1" applyFill="1" applyBorder="1" applyAlignment="1" applyProtection="1">
      <alignment horizontal="center"/>
      <protection locked="0"/>
    </xf>
    <xf numFmtId="3" fontId="5" fillId="0" borderId="2" xfId="19" applyNumberFormat="1" applyFont="1" applyFill="1" applyBorder="1" applyAlignment="1" applyProtection="1">
      <alignment horizontal="center"/>
      <protection locked="0"/>
    </xf>
    <xf numFmtId="3" fontId="5" fillId="0" borderId="3" xfId="19" applyNumberFormat="1" applyFont="1" applyFill="1" applyBorder="1" applyAlignment="1" applyProtection="1">
      <alignment horizontal="center"/>
      <protection locked="0"/>
    </xf>
    <xf numFmtId="190" fontId="5" fillId="0" borderId="3" xfId="19" applyNumberFormat="1" applyFont="1" applyFill="1" applyBorder="1" applyAlignment="1" applyProtection="1">
      <alignment horizontal="center"/>
      <protection locked="0"/>
    </xf>
    <xf numFmtId="0" fontId="7" fillId="2" borderId="64" xfId="19" applyFont="1" applyFill="1" applyBorder="1" applyProtection="1">
      <alignment/>
      <protection locked="0"/>
    </xf>
    <xf numFmtId="3" fontId="7" fillId="2" borderId="1" xfId="19" applyNumberFormat="1" applyFont="1" applyFill="1" applyBorder="1" applyAlignment="1" applyProtection="1">
      <alignment horizontal="center"/>
      <protection locked="0"/>
    </xf>
    <xf numFmtId="3" fontId="7" fillId="2" borderId="2" xfId="19" applyNumberFormat="1" applyFont="1" applyFill="1" applyBorder="1" applyAlignment="1" applyProtection="1">
      <alignment horizontal="center"/>
      <protection locked="0"/>
    </xf>
    <xf numFmtId="3" fontId="7" fillId="2" borderId="3" xfId="19" applyNumberFormat="1" applyFont="1" applyFill="1" applyBorder="1" applyAlignment="1" applyProtection="1">
      <alignment horizontal="center"/>
      <protection locked="0"/>
    </xf>
    <xf numFmtId="0" fontId="7" fillId="2" borderId="64" xfId="19" applyFont="1" applyFill="1" applyBorder="1" applyAlignment="1" applyProtection="1">
      <alignment horizontal="center"/>
      <protection locked="0"/>
    </xf>
    <xf numFmtId="3" fontId="7" fillId="2" borderId="1" xfId="19" applyNumberFormat="1" applyFont="1" applyFill="1" applyBorder="1" applyProtection="1">
      <alignment/>
      <protection locked="0"/>
    </xf>
    <xf numFmtId="3" fontId="7" fillId="2" borderId="2" xfId="19" applyNumberFormat="1" applyFont="1" applyFill="1" applyBorder="1" applyProtection="1">
      <alignment/>
      <protection locked="0"/>
    </xf>
    <xf numFmtId="3" fontId="7" fillId="2" borderId="3" xfId="19" applyNumberFormat="1" applyFont="1" applyFill="1" applyBorder="1" applyProtection="1">
      <alignment/>
      <protection locked="0"/>
    </xf>
    <xf numFmtId="182" fontId="7" fillId="2" borderId="1" xfId="19" applyNumberFormat="1" applyFont="1" applyFill="1" applyBorder="1" applyProtection="1">
      <alignment/>
      <protection locked="0"/>
    </xf>
    <xf numFmtId="0" fontId="15" fillId="0" borderId="64" xfId="19" applyFont="1" applyFill="1" applyBorder="1" applyAlignment="1" applyProtection="1">
      <alignment horizontal="center" vertical="center"/>
      <protection locked="0"/>
    </xf>
    <xf numFmtId="3" fontId="15" fillId="0" borderId="1" xfId="19" applyNumberFormat="1" applyFont="1" applyFill="1" applyBorder="1" applyAlignment="1" applyProtection="1">
      <alignment vertical="center"/>
      <protection locked="0"/>
    </xf>
    <xf numFmtId="3" fontId="15" fillId="0" borderId="2" xfId="19" applyNumberFormat="1" applyFont="1" applyFill="1" applyBorder="1" applyAlignment="1" applyProtection="1">
      <alignment vertical="center"/>
      <protection locked="0"/>
    </xf>
    <xf numFmtId="3" fontId="15" fillId="0" borderId="3" xfId="19" applyNumberFormat="1" applyFont="1" applyFill="1" applyBorder="1" applyAlignment="1" applyProtection="1">
      <alignment vertical="center"/>
      <protection locked="0"/>
    </xf>
    <xf numFmtId="3" fontId="15" fillId="0" borderId="3" xfId="19" applyNumberFormat="1" applyFont="1" applyBorder="1" applyAlignment="1" applyProtection="1">
      <alignment vertical="center"/>
      <protection locked="0"/>
    </xf>
    <xf numFmtId="182" fontId="15" fillId="0" borderId="1" xfId="19" applyNumberFormat="1" applyFont="1" applyFill="1" applyBorder="1" applyAlignment="1" applyProtection="1">
      <alignment vertical="center"/>
      <protection locked="0"/>
    </xf>
    <xf numFmtId="0" fontId="15" fillId="0" borderId="66" xfId="19" applyFont="1" applyFill="1" applyBorder="1" applyAlignment="1" applyProtection="1">
      <alignment horizontal="center"/>
      <protection locked="0"/>
    </xf>
    <xf numFmtId="182" fontId="15" fillId="0" borderId="67" xfId="19" applyNumberFormat="1" applyFont="1" applyFill="1" applyBorder="1" applyProtection="1">
      <alignment/>
      <protection locked="0"/>
    </xf>
    <xf numFmtId="182" fontId="15" fillId="0" borderId="68" xfId="19" applyNumberFormat="1" applyFont="1" applyFill="1" applyBorder="1" applyProtection="1">
      <alignment/>
      <protection locked="0"/>
    </xf>
    <xf numFmtId="182" fontId="15" fillId="0" borderId="69" xfId="19" applyNumberFormat="1" applyFont="1" applyFill="1" applyBorder="1" applyProtection="1">
      <alignment/>
      <protection locked="0"/>
    </xf>
    <xf numFmtId="182" fontId="15" fillId="4" borderId="69" xfId="19" applyNumberFormat="1" applyFont="1" applyFill="1" applyBorder="1" applyProtection="1">
      <alignment/>
      <protection locked="0"/>
    </xf>
    <xf numFmtId="0" fontId="16" fillId="0" borderId="64" xfId="19" applyFont="1" applyFill="1" applyBorder="1" applyAlignment="1" applyProtection="1">
      <alignment horizontal="center"/>
      <protection locked="0"/>
    </xf>
    <xf numFmtId="182" fontId="14" fillId="0" borderId="1" xfId="19" applyNumberFormat="1" applyFont="1" applyFill="1" applyBorder="1" applyProtection="1">
      <alignment/>
      <protection locked="0"/>
    </xf>
    <xf numFmtId="182" fontId="14" fillId="0" borderId="2" xfId="19" applyNumberFormat="1" applyFont="1" applyFill="1" applyBorder="1" applyProtection="1">
      <alignment/>
      <protection locked="0"/>
    </xf>
    <xf numFmtId="182" fontId="14" fillId="0" borderId="3" xfId="19" applyNumberFormat="1" applyFont="1" applyFill="1" applyBorder="1" applyProtection="1">
      <alignment/>
      <protection locked="0"/>
    </xf>
    <xf numFmtId="182" fontId="14" fillId="4" borderId="3" xfId="19" applyNumberFormat="1" applyFont="1" applyFill="1" applyBorder="1" applyProtection="1">
      <alignment/>
      <protection locked="0"/>
    </xf>
    <xf numFmtId="182" fontId="21" fillId="2" borderId="1" xfId="19" applyNumberFormat="1" applyFont="1" applyFill="1" applyBorder="1" applyProtection="1">
      <alignment/>
      <protection locked="0"/>
    </xf>
    <xf numFmtId="182" fontId="21" fillId="2" borderId="2" xfId="19" applyNumberFormat="1" applyFont="1" applyFill="1" applyBorder="1" applyProtection="1">
      <alignment/>
      <protection locked="0"/>
    </xf>
    <xf numFmtId="182" fontId="21" fillId="2" borderId="3" xfId="19" applyNumberFormat="1" applyFont="1" applyFill="1" applyBorder="1" applyProtection="1">
      <alignment/>
      <protection locked="0"/>
    </xf>
    <xf numFmtId="0" fontId="16" fillId="0" borderId="64" xfId="19" applyFont="1" applyFill="1" applyBorder="1" applyAlignment="1" applyProtection="1">
      <alignment horizontal="center" vertical="center"/>
      <protection locked="0"/>
    </xf>
    <xf numFmtId="3" fontId="21" fillId="2" borderId="1" xfId="19" applyNumberFormat="1" applyFont="1" applyFill="1" applyBorder="1" applyProtection="1">
      <alignment/>
      <protection locked="0"/>
    </xf>
    <xf numFmtId="4" fontId="21" fillId="2" borderId="2" xfId="19" applyNumberFormat="1" applyFont="1" applyFill="1" applyBorder="1" applyProtection="1">
      <alignment/>
      <protection locked="0"/>
    </xf>
    <xf numFmtId="3" fontId="21" fillId="2" borderId="3" xfId="19" applyNumberFormat="1" applyFont="1" applyFill="1" applyBorder="1" applyProtection="1">
      <alignment/>
      <protection locked="0"/>
    </xf>
    <xf numFmtId="183" fontId="21" fillId="2" borderId="1" xfId="19" applyNumberFormat="1" applyFont="1" applyFill="1" applyBorder="1" applyProtection="1">
      <alignment/>
      <protection locked="0"/>
    </xf>
    <xf numFmtId="0" fontId="21" fillId="2" borderId="3" xfId="19" applyFont="1" applyFill="1" applyBorder="1" applyProtection="1">
      <alignment/>
      <protection locked="0"/>
    </xf>
    <xf numFmtId="0" fontId="21" fillId="2" borderId="1" xfId="19" applyFont="1" applyFill="1" applyBorder="1" applyProtection="1">
      <alignment/>
      <protection locked="0"/>
    </xf>
    <xf numFmtId="0" fontId="21" fillId="2" borderId="2" xfId="19" applyFont="1" applyFill="1" applyBorder="1" applyProtection="1">
      <alignment/>
      <protection locked="0"/>
    </xf>
    <xf numFmtId="182" fontId="14" fillId="4" borderId="1" xfId="19" applyNumberFormat="1" applyFont="1" applyFill="1" applyBorder="1" applyProtection="1">
      <alignment/>
      <protection locked="0"/>
    </xf>
    <xf numFmtId="182" fontId="15" fillId="4" borderId="67" xfId="19" applyNumberFormat="1" applyFont="1" applyFill="1" applyBorder="1" applyProtection="1">
      <alignment/>
      <protection locked="0"/>
    </xf>
    <xf numFmtId="182" fontId="15" fillId="4" borderId="68" xfId="19" applyNumberFormat="1" applyFont="1" applyFill="1" applyBorder="1" applyProtection="1">
      <alignment/>
      <protection locked="0"/>
    </xf>
    <xf numFmtId="182" fontId="14" fillId="4" borderId="2" xfId="19" applyNumberFormat="1" applyFont="1" applyFill="1" applyBorder="1" applyProtection="1">
      <alignment/>
      <protection locked="0"/>
    </xf>
    <xf numFmtId="0" fontId="15" fillId="0" borderId="70" xfId="19" applyFont="1" applyFill="1" applyBorder="1" applyAlignment="1" applyProtection="1">
      <alignment horizontal="center"/>
      <protection locked="0"/>
    </xf>
    <xf numFmtId="182" fontId="15" fillId="0" borderId="43" xfId="19" applyNumberFormat="1" applyFont="1" applyFill="1" applyBorder="1" applyProtection="1">
      <alignment/>
      <protection locked="0"/>
    </xf>
    <xf numFmtId="182" fontId="15" fillId="0" borderId="23" xfId="19" applyNumberFormat="1" applyFont="1" applyFill="1" applyBorder="1" applyProtection="1">
      <alignment/>
      <protection locked="0"/>
    </xf>
    <xf numFmtId="182" fontId="15" fillId="0" borderId="24" xfId="19" applyNumberFormat="1" applyFont="1" applyFill="1" applyBorder="1" applyProtection="1">
      <alignment/>
      <protection locked="0"/>
    </xf>
    <xf numFmtId="184" fontId="13" fillId="0" borderId="0" xfId="19" applyNumberFormat="1" applyFont="1" applyFill="1" applyProtection="1">
      <alignment/>
      <protection locked="0"/>
    </xf>
    <xf numFmtId="0" fontId="6" fillId="0" borderId="0" xfId="19" applyFont="1">
      <alignment/>
      <protection/>
    </xf>
    <xf numFmtId="192" fontId="6" fillId="0" borderId="0" xfId="19" applyNumberFormat="1" applyFont="1" applyAlignment="1" applyProtection="1">
      <alignment horizontal="left"/>
      <protection locked="0"/>
    </xf>
    <xf numFmtId="0" fontId="13" fillId="0" borderId="0" xfId="19" applyFont="1" applyProtection="1">
      <alignment/>
      <protection locked="0"/>
    </xf>
    <xf numFmtId="0" fontId="13" fillId="0" borderId="0" xfId="19" applyFont="1" applyFill="1" applyProtection="1">
      <alignment/>
      <protection locked="0"/>
    </xf>
    <xf numFmtId="3" fontId="15" fillId="0" borderId="0" xfId="19" applyNumberFormat="1" applyFont="1" applyProtection="1">
      <alignment/>
      <protection locked="0"/>
    </xf>
    <xf numFmtId="4" fontId="15" fillId="0" borderId="0" xfId="19" applyNumberFormat="1" applyFont="1" applyProtection="1">
      <alignment/>
      <protection locked="0"/>
    </xf>
    <xf numFmtId="0" fontId="15" fillId="0" borderId="0" xfId="19" applyFont="1" applyFill="1" applyProtection="1">
      <alignment/>
      <protection locked="0"/>
    </xf>
    <xf numFmtId="183" fontId="15" fillId="0" borderId="0" xfId="19" applyNumberFormat="1" applyFont="1" applyProtection="1">
      <alignment/>
      <protection locked="0"/>
    </xf>
    <xf numFmtId="188" fontId="17" fillId="0" borderId="0" xfId="0" applyNumberFormat="1" applyFont="1" applyBorder="1" applyAlignment="1" applyProtection="1">
      <alignment/>
      <protection locked="0"/>
    </xf>
  </cellXfs>
  <cellStyles count="7">
    <cellStyle name="Normal" xfId="0"/>
    <cellStyle name="Hyperlink" xfId="15"/>
    <cellStyle name="Followed Hyperlink" xfId="16"/>
    <cellStyle name="Comma" xfId="17"/>
    <cellStyle name="Currency" xfId="18"/>
    <cellStyle name="Normal_toutes céréal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3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externalLink" Target="externalLinks/externalLink57.xml" /><Relationship Id="rId71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59.xml" /><Relationship Id="rId73" Type="http://schemas.openxmlformats.org/officeDocument/2006/relationships/externalLink" Target="externalLinks/externalLink60.xml" /><Relationship Id="rId74" Type="http://schemas.openxmlformats.org/officeDocument/2006/relationships/externalLink" Target="externalLinks/externalLink61.xml" /><Relationship Id="rId75" Type="http://schemas.openxmlformats.org/officeDocument/2006/relationships/externalLink" Target="externalLinks/externalLink62.xml" /><Relationship Id="rId76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4.xml" /><Relationship Id="rId78" Type="http://schemas.openxmlformats.org/officeDocument/2006/relationships/externalLink" Target="externalLinks/externalLink65.xml" /><Relationship Id="rId79" Type="http://schemas.openxmlformats.org/officeDocument/2006/relationships/externalLink" Target="externalLinks/externalLink66.xml" /><Relationship Id="rId80" Type="http://schemas.openxmlformats.org/officeDocument/2006/relationships/externalLink" Target="externalLinks/externalLink67.xml" /><Relationship Id="rId81" Type="http://schemas.openxmlformats.org/officeDocument/2006/relationships/externalLink" Target="externalLinks/externalLink68.xml" /><Relationship Id="rId82" Type="http://schemas.openxmlformats.org/officeDocument/2006/relationships/externalLink" Target="externalLinks/externalLink69.xml" /><Relationship Id="rId83" Type="http://schemas.openxmlformats.org/officeDocument/2006/relationships/externalLink" Target="externalLinks/externalLink70.xml" /><Relationship Id="rId8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133350</xdr:rowOff>
    </xdr:from>
    <xdr:to>
      <xdr:col>0</xdr:col>
      <xdr:colOff>0</xdr:colOff>
      <xdr:row>62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0" y="125444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de la campagne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des délégations régionales de FranceAgriMer Juin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 de la campagne 2013/14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Estimations des délégations régionales de FranceAgriMer Juin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Collecte de la campagne 2013/14 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Etats 2 (FranceAgriMer)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0" y="12734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2015/16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Août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2014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2015
</a:t>
          </a:r>
        </a:p>
      </xdr:txBody>
    </xdr:sp>
    <xdr:clientData/>
  </xdr:twoCellAnchor>
  <xdr:twoCellAnchor>
    <xdr:from>
      <xdr:col>0</xdr:col>
      <xdr:colOff>0</xdr:colOff>
      <xdr:row>63</xdr:row>
      <xdr:rowOff>28575</xdr:rowOff>
    </xdr:from>
    <xdr:to>
      <xdr:col>0</xdr:col>
      <xdr:colOff>0</xdr:colOff>
      <xdr:row>67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0" y="1292542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2015/16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Août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2014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2015
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428625</xdr:colOff>
      <xdr:row>0</xdr:row>
      <xdr:rowOff>781050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62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1381125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620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1381125</xdr:colOff>
      <xdr:row>0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62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106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706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7062015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606201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806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906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006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106201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206201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2062015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306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206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706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41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51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1006\BLET1516_10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1006\BLED1516_1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1006\ORGE1516_1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1006\AVOI1516_1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1006\SEIG1516_10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1006\Trit1516_100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1006\MAIS1516_1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30620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516\151006\Sorg1516_10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109201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2092015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3092015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3092015_bi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409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1409201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509201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609201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1509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3062015_bi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709201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7092015_bi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1609201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809201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09092015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1009201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1109201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12092015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12092015_bi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1309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4062015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006\prevreg1709201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110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210201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3102015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3102015_bi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410201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14102015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510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6102015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151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4062015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7102015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7102015_bi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16102015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8102015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09102015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1010201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11102015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12102015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12102015_bi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1310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5062015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1103\prevreg1710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060620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701\prevreg1506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5"/>
    </sheetNames>
    <sheetDataSet>
      <sheetData sheetId="1">
        <row r="8">
          <cell r="F8">
            <v>1995</v>
          </cell>
          <cell r="H8">
            <v>9695</v>
          </cell>
        </row>
        <row r="9">
          <cell r="F9">
            <v>98650</v>
          </cell>
          <cell r="H9">
            <v>510400</v>
          </cell>
        </row>
        <row r="10">
          <cell r="F10">
            <v>350</v>
          </cell>
          <cell r="H10">
            <v>1575</v>
          </cell>
        </row>
        <row r="11">
          <cell r="F11">
            <v>15750</v>
          </cell>
          <cell r="H11">
            <v>89615</v>
          </cell>
        </row>
        <row r="12">
          <cell r="F12">
            <v>2525</v>
          </cell>
          <cell r="H12">
            <v>13995</v>
          </cell>
        </row>
        <row r="13">
          <cell r="F13">
            <v>18275</v>
          </cell>
          <cell r="H13">
            <v>103610</v>
          </cell>
        </row>
        <row r="14">
          <cell r="F14">
            <v>2045</v>
          </cell>
          <cell r="H14">
            <v>9050</v>
          </cell>
        </row>
        <row r="15">
          <cell r="F15">
            <v>17320</v>
          </cell>
          <cell r="H15">
            <v>86450</v>
          </cell>
        </row>
        <row r="18">
          <cell r="F18">
            <v>330175</v>
          </cell>
          <cell r="H18">
            <v>3394550</v>
          </cell>
        </row>
        <row r="19">
          <cell r="F19">
            <v>7575</v>
          </cell>
          <cell r="H19">
            <v>48025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5"/>
    </sheetNames>
    <sheetDataSet>
      <sheetData sheetId="1">
        <row r="9">
          <cell r="F9">
            <v>211100</v>
          </cell>
          <cell r="H9">
            <v>1426000</v>
          </cell>
        </row>
        <row r="10">
          <cell r="F10">
            <v>430</v>
          </cell>
          <cell r="H10">
            <v>1900</v>
          </cell>
        </row>
        <row r="11">
          <cell r="F11">
            <v>100200</v>
          </cell>
          <cell r="H11">
            <v>680000</v>
          </cell>
        </row>
        <row r="12">
          <cell r="F12">
            <v>71800</v>
          </cell>
          <cell r="H12">
            <v>360000</v>
          </cell>
        </row>
        <row r="13">
          <cell r="F13">
            <v>172000</v>
          </cell>
          <cell r="H13">
            <v>1040000</v>
          </cell>
        </row>
        <row r="14">
          <cell r="F14">
            <v>5190</v>
          </cell>
          <cell r="H14">
            <v>20500</v>
          </cell>
        </row>
        <row r="15">
          <cell r="F15">
            <v>11300</v>
          </cell>
          <cell r="H15">
            <v>61000</v>
          </cell>
        </row>
        <row r="18">
          <cell r="F18">
            <v>23500</v>
          </cell>
          <cell r="H18">
            <v>225000</v>
          </cell>
        </row>
        <row r="19">
          <cell r="F19">
            <v>540</v>
          </cell>
          <cell r="H19">
            <v>2500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44500</v>
          </cell>
          <cell r="H9">
            <v>342000</v>
          </cell>
        </row>
        <row r="10">
          <cell r="F10">
            <v>180</v>
          </cell>
          <cell r="H10">
            <v>800</v>
          </cell>
        </row>
        <row r="11">
          <cell r="F11">
            <v>3600</v>
          </cell>
          <cell r="H11">
            <v>24000</v>
          </cell>
        </row>
        <row r="12">
          <cell r="F12">
            <v>1100</v>
          </cell>
          <cell r="H12">
            <v>5000</v>
          </cell>
        </row>
        <row r="13">
          <cell r="F13">
            <v>4700</v>
          </cell>
          <cell r="H13">
            <v>29000</v>
          </cell>
        </row>
        <row r="14">
          <cell r="F14">
            <v>720</v>
          </cell>
          <cell r="H14">
            <v>3000</v>
          </cell>
        </row>
        <row r="15">
          <cell r="F15">
            <v>1700</v>
          </cell>
          <cell r="H15">
            <v>9000</v>
          </cell>
        </row>
        <row r="18">
          <cell r="F18">
            <v>136000</v>
          </cell>
          <cell r="H18">
            <v>1570000</v>
          </cell>
        </row>
        <row r="19">
          <cell r="F19">
            <v>350</v>
          </cell>
          <cell r="H19">
            <v>3150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298473</v>
          </cell>
          <cell r="H9">
            <v>2258170.8</v>
          </cell>
        </row>
        <row r="10">
          <cell r="F10">
            <v>347</v>
          </cell>
          <cell r="H10">
            <v>1652.3</v>
          </cell>
        </row>
        <row r="11">
          <cell r="F11">
            <v>65189</v>
          </cell>
          <cell r="H11">
            <v>480196.5176592853</v>
          </cell>
        </row>
        <row r="12">
          <cell r="F12">
            <v>6239</v>
          </cell>
          <cell r="H12">
            <v>46064.3</v>
          </cell>
        </row>
        <row r="13">
          <cell r="F13">
            <v>71428</v>
          </cell>
          <cell r="H13">
            <v>526260.8176592853</v>
          </cell>
        </row>
        <row r="14">
          <cell r="F14">
            <v>11440</v>
          </cell>
          <cell r="H14">
            <v>63141.1</v>
          </cell>
        </row>
        <row r="15">
          <cell r="F15">
            <v>45700</v>
          </cell>
          <cell r="H15">
            <v>297667</v>
          </cell>
        </row>
        <row r="18">
          <cell r="F18">
            <v>101816.18611078929</v>
          </cell>
          <cell r="H18">
            <v>962709.879220993</v>
          </cell>
        </row>
        <row r="19">
          <cell r="F19">
            <v>175</v>
          </cell>
          <cell r="H19">
            <v>1050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24845</v>
          </cell>
          <cell r="H8">
            <v>166350</v>
          </cell>
        </row>
        <row r="9">
          <cell r="F9">
            <v>394690</v>
          </cell>
          <cell r="H9">
            <v>2870285</v>
          </cell>
        </row>
        <row r="10">
          <cell r="F10">
            <v>1175</v>
          </cell>
          <cell r="H10">
            <v>6500</v>
          </cell>
        </row>
        <row r="11">
          <cell r="F11">
            <v>58375</v>
          </cell>
          <cell r="H11">
            <v>406480</v>
          </cell>
        </row>
        <row r="12">
          <cell r="F12">
            <v>6115</v>
          </cell>
          <cell r="H12">
            <v>35200</v>
          </cell>
        </row>
        <row r="13">
          <cell r="F13">
            <v>64490</v>
          </cell>
          <cell r="H13">
            <v>441680</v>
          </cell>
        </row>
        <row r="14">
          <cell r="F14">
            <v>5235</v>
          </cell>
          <cell r="H14">
            <v>28600</v>
          </cell>
        </row>
        <row r="15">
          <cell r="F15">
            <v>55785</v>
          </cell>
          <cell r="H15">
            <v>317520</v>
          </cell>
        </row>
        <row r="18">
          <cell r="F18">
            <v>144700</v>
          </cell>
          <cell r="H18">
            <v>1402930</v>
          </cell>
        </row>
        <row r="19">
          <cell r="F19">
            <v>1635</v>
          </cell>
          <cell r="H19">
            <v>10120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66500</v>
          </cell>
          <cell r="H8">
            <v>459000</v>
          </cell>
        </row>
        <row r="9">
          <cell r="F9">
            <v>677800</v>
          </cell>
          <cell r="H9">
            <v>5013000</v>
          </cell>
        </row>
        <row r="10">
          <cell r="F10">
            <v>6800</v>
          </cell>
          <cell r="H10">
            <v>39000</v>
          </cell>
        </row>
        <row r="11">
          <cell r="F11">
            <v>203800</v>
          </cell>
          <cell r="H11">
            <v>1470000</v>
          </cell>
        </row>
        <row r="12">
          <cell r="F12">
            <v>84100</v>
          </cell>
          <cell r="H12">
            <v>539000</v>
          </cell>
        </row>
        <row r="13">
          <cell r="F13">
            <v>287900</v>
          </cell>
          <cell r="H13">
            <v>2009000</v>
          </cell>
        </row>
        <row r="14">
          <cell r="F14">
            <v>11100</v>
          </cell>
          <cell r="H14">
            <v>55000</v>
          </cell>
        </row>
        <row r="15">
          <cell r="F15">
            <v>26300</v>
          </cell>
          <cell r="H15">
            <v>139000</v>
          </cell>
        </row>
        <row r="18">
          <cell r="F18">
            <v>164300</v>
          </cell>
          <cell r="H18">
            <v>1700000</v>
          </cell>
        </row>
        <row r="19">
          <cell r="F19">
            <v>7500</v>
          </cell>
          <cell r="H19">
            <v>50000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8">
          <cell r="F8">
            <v>2470</v>
          </cell>
          <cell r="H8">
            <v>17290</v>
          </cell>
        </row>
        <row r="9">
          <cell r="F9">
            <v>238350</v>
          </cell>
          <cell r="H9">
            <v>2049810</v>
          </cell>
        </row>
        <row r="10">
          <cell r="F10">
            <v>360</v>
          </cell>
          <cell r="H10">
            <v>2340</v>
          </cell>
        </row>
        <row r="11">
          <cell r="F11">
            <v>38920</v>
          </cell>
          <cell r="H11">
            <v>311360</v>
          </cell>
        </row>
        <row r="12">
          <cell r="F12">
            <v>35490</v>
          </cell>
          <cell r="H12">
            <v>251979</v>
          </cell>
        </row>
        <row r="13">
          <cell r="F13">
            <v>74410</v>
          </cell>
          <cell r="H13">
            <v>563339</v>
          </cell>
        </row>
        <row r="14">
          <cell r="F14">
            <v>2450</v>
          </cell>
          <cell r="H14">
            <v>15925</v>
          </cell>
        </row>
        <row r="15">
          <cell r="F15">
            <v>1440</v>
          </cell>
          <cell r="H15">
            <v>9360</v>
          </cell>
        </row>
        <row r="18">
          <cell r="F18">
            <v>43170</v>
          </cell>
          <cell r="H18">
            <v>466236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26350</v>
          </cell>
          <cell r="H8">
            <v>167185</v>
          </cell>
        </row>
        <row r="9">
          <cell r="F9">
            <v>394940</v>
          </cell>
          <cell r="H9">
            <v>2660462</v>
          </cell>
        </row>
        <row r="10">
          <cell r="F10">
            <v>655</v>
          </cell>
          <cell r="H10">
            <v>3275</v>
          </cell>
        </row>
        <row r="11">
          <cell r="F11">
            <v>86500</v>
          </cell>
          <cell r="H11">
            <v>549240</v>
          </cell>
        </row>
        <row r="12">
          <cell r="F12">
            <v>22170</v>
          </cell>
          <cell r="H12">
            <v>125187</v>
          </cell>
        </row>
        <row r="13">
          <cell r="F13">
            <v>108670</v>
          </cell>
          <cell r="H13">
            <v>674427</v>
          </cell>
        </row>
        <row r="14">
          <cell r="F14">
            <v>5050</v>
          </cell>
          <cell r="H14">
            <v>20887</v>
          </cell>
        </row>
        <row r="15">
          <cell r="F15">
            <v>27650</v>
          </cell>
          <cell r="H15">
            <v>142455</v>
          </cell>
        </row>
        <row r="18">
          <cell r="F18">
            <v>210460</v>
          </cell>
          <cell r="H18">
            <v>2155124</v>
          </cell>
        </row>
        <row r="19">
          <cell r="F19">
            <v>5420</v>
          </cell>
          <cell r="H19">
            <v>35230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651</v>
          </cell>
          <cell r="H8">
            <v>4036.2</v>
          </cell>
        </row>
        <row r="9">
          <cell r="F9">
            <v>273660</v>
          </cell>
          <cell r="H9">
            <v>2318447.52</v>
          </cell>
        </row>
        <row r="10">
          <cell r="F10">
            <v>62</v>
          </cell>
          <cell r="H10">
            <v>434</v>
          </cell>
        </row>
        <row r="11">
          <cell r="F11">
            <v>48902</v>
          </cell>
          <cell r="H11">
            <v>391949.53</v>
          </cell>
        </row>
        <row r="12">
          <cell r="F12">
            <v>5434</v>
          </cell>
          <cell r="H12">
            <v>43553.51</v>
          </cell>
        </row>
        <row r="13">
          <cell r="F13">
            <v>54336</v>
          </cell>
          <cell r="H13">
            <v>435503.04000000004</v>
          </cell>
        </row>
        <row r="14">
          <cell r="F14">
            <v>1520</v>
          </cell>
          <cell r="H14">
            <v>8127.44</v>
          </cell>
        </row>
        <row r="15">
          <cell r="F15">
            <v>1070</v>
          </cell>
          <cell r="H15">
            <v>5174.5199999999995</v>
          </cell>
        </row>
        <row r="18">
          <cell r="F18">
            <v>10139</v>
          </cell>
          <cell r="H18">
            <v>90216.82200000001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500</v>
          </cell>
          <cell r="H8">
            <v>2700</v>
          </cell>
        </row>
        <row r="9">
          <cell r="F9">
            <v>219000</v>
          </cell>
          <cell r="H9">
            <v>1650930</v>
          </cell>
        </row>
        <row r="10">
          <cell r="F10">
            <v>265</v>
          </cell>
          <cell r="H10">
            <v>1490</v>
          </cell>
        </row>
        <row r="11">
          <cell r="F11">
            <v>43700</v>
          </cell>
          <cell r="H11">
            <v>312650.25531914894</v>
          </cell>
        </row>
        <row r="12">
          <cell r="F12">
            <v>3300</v>
          </cell>
          <cell r="H12">
            <v>23166</v>
          </cell>
        </row>
        <row r="13">
          <cell r="F13">
            <v>47000</v>
          </cell>
          <cell r="H13">
            <v>335816.25531914894</v>
          </cell>
        </row>
        <row r="14">
          <cell r="F14">
            <v>7200</v>
          </cell>
          <cell r="H14">
            <v>43080</v>
          </cell>
        </row>
        <row r="15">
          <cell r="F15">
            <v>8600</v>
          </cell>
          <cell r="H15">
            <v>50950</v>
          </cell>
        </row>
        <row r="18">
          <cell r="F18">
            <v>16100</v>
          </cell>
          <cell r="H18">
            <v>150000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  <sheetName val="Feuille4"/>
    </sheetNames>
    <sheetDataSet>
      <sheetData sheetId="0">
        <row r="8">
          <cell r="F8">
            <v>54250</v>
          </cell>
          <cell r="H8">
            <v>281371</v>
          </cell>
        </row>
        <row r="9">
          <cell r="F9">
            <v>280080</v>
          </cell>
          <cell r="H9">
            <v>1485460</v>
          </cell>
        </row>
        <row r="10">
          <cell r="F10">
            <v>1155</v>
          </cell>
          <cell r="H10">
            <v>4420</v>
          </cell>
        </row>
        <row r="11">
          <cell r="F11">
            <v>88167</v>
          </cell>
          <cell r="H11">
            <v>436794</v>
          </cell>
        </row>
        <row r="12">
          <cell r="F12">
            <v>6620</v>
          </cell>
          <cell r="H12">
            <v>22750</v>
          </cell>
        </row>
        <row r="13">
          <cell r="F13">
            <v>94787</v>
          </cell>
          <cell r="H13">
            <v>459544</v>
          </cell>
        </row>
        <row r="14">
          <cell r="F14">
            <v>6560</v>
          </cell>
          <cell r="H14">
            <v>21361</v>
          </cell>
        </row>
        <row r="15">
          <cell r="F15">
            <v>46641</v>
          </cell>
          <cell r="H15">
            <v>194570</v>
          </cell>
        </row>
        <row r="18">
          <cell r="F18">
            <v>175729</v>
          </cell>
          <cell r="H18">
            <v>1680520</v>
          </cell>
        </row>
        <row r="19">
          <cell r="F19">
            <v>27310</v>
          </cell>
          <cell r="H19">
            <v>174322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5"/>
    </sheetNames>
    <sheetDataSet>
      <sheetData sheetId="1">
        <row r="9">
          <cell r="F9">
            <v>138250</v>
          </cell>
          <cell r="H9">
            <v>864745</v>
          </cell>
        </row>
        <row r="10">
          <cell r="F10">
            <v>5510</v>
          </cell>
          <cell r="H10">
            <v>24424</v>
          </cell>
        </row>
        <row r="11">
          <cell r="F11">
            <v>33670</v>
          </cell>
          <cell r="H11">
            <v>198991</v>
          </cell>
        </row>
        <row r="12">
          <cell r="F12">
            <v>4050</v>
          </cell>
          <cell r="H12">
            <v>15164</v>
          </cell>
        </row>
        <row r="13">
          <cell r="F13">
            <v>37720</v>
          </cell>
          <cell r="H13">
            <v>214155</v>
          </cell>
        </row>
        <row r="14">
          <cell r="F14">
            <v>5650</v>
          </cell>
          <cell r="H14">
            <v>21176</v>
          </cell>
        </row>
        <row r="15">
          <cell r="F15">
            <v>72700</v>
          </cell>
          <cell r="H15">
            <v>370890</v>
          </cell>
        </row>
        <row r="18">
          <cell r="F18">
            <v>59150</v>
          </cell>
          <cell r="H18">
            <v>593100</v>
          </cell>
        </row>
        <row r="19">
          <cell r="F19">
            <v>510</v>
          </cell>
          <cell r="H19">
            <v>2980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59500</v>
          </cell>
          <cell r="H8">
            <v>208000</v>
          </cell>
        </row>
        <row r="9">
          <cell r="F9">
            <v>17400</v>
          </cell>
          <cell r="H9">
            <v>81700</v>
          </cell>
        </row>
        <row r="10">
          <cell r="F10">
            <v>1600</v>
          </cell>
          <cell r="H10">
            <v>5440</v>
          </cell>
        </row>
        <row r="11">
          <cell r="F11">
            <v>11500</v>
          </cell>
          <cell r="H11">
            <v>48300</v>
          </cell>
        </row>
        <row r="12">
          <cell r="F12">
            <v>1800</v>
          </cell>
          <cell r="H12">
            <v>6500</v>
          </cell>
        </row>
        <row r="13">
          <cell r="F13">
            <v>13300</v>
          </cell>
          <cell r="H13">
            <v>54800</v>
          </cell>
        </row>
        <row r="14">
          <cell r="F14">
            <v>1000</v>
          </cell>
          <cell r="H14">
            <v>3400</v>
          </cell>
        </row>
        <row r="15">
          <cell r="F15">
            <v>6900</v>
          </cell>
          <cell r="H15">
            <v>28300</v>
          </cell>
        </row>
        <row r="18">
          <cell r="F18">
            <v>5000</v>
          </cell>
          <cell r="H18">
            <v>31500</v>
          </cell>
        </row>
        <row r="19">
          <cell r="F19">
            <v>2800</v>
          </cell>
          <cell r="H19">
            <v>17400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"/>
    </sheetNames>
    <sheetDataSet>
      <sheetData sheetId="0">
        <row r="168">
          <cell r="Z168">
            <v>345827.3</v>
          </cell>
          <cell r="AI168">
            <v>460094.1</v>
          </cell>
        </row>
        <row r="169">
          <cell r="Z169">
            <v>338398.7</v>
          </cell>
          <cell r="AI169">
            <v>622999</v>
          </cell>
        </row>
        <row r="170">
          <cell r="Z170">
            <v>957152.6</v>
          </cell>
          <cell r="AI170">
            <v>1832666.1</v>
          </cell>
        </row>
        <row r="171">
          <cell r="Z171">
            <v>275720.8</v>
          </cell>
          <cell r="AI171">
            <v>390576.1</v>
          </cell>
        </row>
        <row r="172">
          <cell r="Z172">
            <v>1059871.6</v>
          </cell>
          <cell r="AI172">
            <v>2500134.5</v>
          </cell>
        </row>
        <row r="173">
          <cell r="Z173">
            <v>2799047.7</v>
          </cell>
          <cell r="AI173">
            <v>4662001.3</v>
          </cell>
        </row>
        <row r="174">
          <cell r="Z174">
            <v>486338.7</v>
          </cell>
          <cell r="AI174">
            <v>554847.4</v>
          </cell>
        </row>
        <row r="175">
          <cell r="Z175">
            <v>27872.7</v>
          </cell>
          <cell r="AI175">
            <v>32230.3</v>
          </cell>
        </row>
        <row r="176">
          <cell r="Z176">
            <v>2095947</v>
          </cell>
          <cell r="AI176">
            <v>3222454.1</v>
          </cell>
        </row>
        <row r="177">
          <cell r="Z177">
            <v>667862.1</v>
          </cell>
          <cell r="AI177">
            <v>1330616.9</v>
          </cell>
        </row>
        <row r="178">
          <cell r="Z178">
            <v>266863</v>
          </cell>
          <cell r="AI178">
            <v>323736.7</v>
          </cell>
        </row>
        <row r="179">
          <cell r="Z179">
            <v>1610385.3</v>
          </cell>
          <cell r="AI179">
            <v>1843532.6</v>
          </cell>
        </row>
        <row r="180">
          <cell r="Z180">
            <v>1654752.5</v>
          </cell>
          <cell r="AI180">
            <v>2456501.5</v>
          </cell>
        </row>
        <row r="181">
          <cell r="Z181">
            <v>2069654.5</v>
          </cell>
          <cell r="AI181">
            <v>4786797.1</v>
          </cell>
        </row>
        <row r="182">
          <cell r="Z182">
            <v>883235.4</v>
          </cell>
          <cell r="AI182">
            <v>1911138</v>
          </cell>
        </row>
        <row r="183">
          <cell r="Z183">
            <v>1834299.3</v>
          </cell>
          <cell r="AI183">
            <v>2481582.4</v>
          </cell>
        </row>
        <row r="184">
          <cell r="Z184">
            <v>815256.4</v>
          </cell>
          <cell r="AI184">
            <v>2334295.6</v>
          </cell>
        </row>
        <row r="185">
          <cell r="Z185">
            <v>755679.7</v>
          </cell>
          <cell r="AI185">
            <v>1431630.5</v>
          </cell>
        </row>
        <row r="186">
          <cell r="Z186">
            <v>747894.3</v>
          </cell>
          <cell r="AI186">
            <v>1274932.9</v>
          </cell>
        </row>
        <row r="187">
          <cell r="Z187">
            <v>37299.4</v>
          </cell>
          <cell r="AI187">
            <v>52315.7</v>
          </cell>
        </row>
      </sheetData>
      <sheetData sheetId="1">
        <row r="168">
          <cell r="Z168">
            <v>2718.3</v>
          </cell>
          <cell r="AI168">
            <v>5989.9</v>
          </cell>
        </row>
        <row r="169">
          <cell r="Z169">
            <v>1453</v>
          </cell>
          <cell r="AI169">
            <v>1596.2</v>
          </cell>
        </row>
        <row r="170">
          <cell r="Z170">
            <v>873.1</v>
          </cell>
          <cell r="AI170">
            <v>2448.5</v>
          </cell>
        </row>
        <row r="171">
          <cell r="Z171">
            <v>5.8</v>
          </cell>
          <cell r="AI171">
            <v>5.8</v>
          </cell>
        </row>
        <row r="172">
          <cell r="Z172">
            <v>20.3</v>
          </cell>
          <cell r="AI172">
            <v>6980.5</v>
          </cell>
        </row>
        <row r="173">
          <cell r="Z173">
            <v>49.6</v>
          </cell>
          <cell r="AI173">
            <v>313.5</v>
          </cell>
        </row>
        <row r="174">
          <cell r="Z174">
            <v>25029.2</v>
          </cell>
          <cell r="AI174">
            <v>28124.3</v>
          </cell>
        </row>
        <row r="175">
          <cell r="Z175">
            <v>125503.3</v>
          </cell>
          <cell r="AI175">
            <v>130112.9</v>
          </cell>
        </row>
        <row r="176">
          <cell r="Z176">
            <v>654.2</v>
          </cell>
          <cell r="AI176">
            <v>3918.1</v>
          </cell>
        </row>
        <row r="177">
          <cell r="Z177">
            <v>0</v>
          </cell>
          <cell r="AI177">
            <v>1363.1</v>
          </cell>
        </row>
        <row r="178">
          <cell r="Z178">
            <v>12.7</v>
          </cell>
          <cell r="AI178">
            <v>12.7</v>
          </cell>
        </row>
        <row r="179">
          <cell r="Z179">
            <v>567.4</v>
          </cell>
          <cell r="AI179">
            <v>567.4</v>
          </cell>
        </row>
        <row r="180">
          <cell r="Z180">
            <v>124372.4</v>
          </cell>
          <cell r="AI180">
            <v>158528.8</v>
          </cell>
        </row>
        <row r="181">
          <cell r="Z181">
            <v>227563.3</v>
          </cell>
          <cell r="AI181">
            <v>448152.3</v>
          </cell>
        </row>
        <row r="182">
          <cell r="Z182">
            <v>6013.2</v>
          </cell>
          <cell r="AI182">
            <v>14766.7</v>
          </cell>
        </row>
        <row r="183">
          <cell r="Z183">
            <v>139030.3</v>
          </cell>
          <cell r="AI183">
            <v>160873.2</v>
          </cell>
        </row>
        <row r="184">
          <cell r="Z184">
            <v>361.6</v>
          </cell>
          <cell r="AI184">
            <v>1678</v>
          </cell>
        </row>
        <row r="185">
          <cell r="Z185">
            <v>1110.2</v>
          </cell>
          <cell r="AI185">
            <v>1600.6</v>
          </cell>
        </row>
        <row r="186">
          <cell r="Z186">
            <v>168244.9</v>
          </cell>
          <cell r="AI186">
            <v>287076.1</v>
          </cell>
        </row>
        <row r="187">
          <cell r="Z187">
            <v>159786.1</v>
          </cell>
          <cell r="AI187">
            <v>189817.2</v>
          </cell>
        </row>
      </sheetData>
      <sheetData sheetId="2">
        <row r="168">
          <cell r="Z168">
            <v>55328.5</v>
          </cell>
          <cell r="AI168">
            <v>68342.5</v>
          </cell>
        </row>
        <row r="169">
          <cell r="Z169">
            <v>52718.7</v>
          </cell>
          <cell r="AI169">
            <v>85188.1</v>
          </cell>
        </row>
        <row r="170">
          <cell r="Z170">
            <v>686867.2</v>
          </cell>
          <cell r="AI170">
            <v>1037418.5</v>
          </cell>
        </row>
        <row r="171">
          <cell r="Z171">
            <v>96834.5</v>
          </cell>
          <cell r="AI171">
            <v>122187.7</v>
          </cell>
        </row>
        <row r="172">
          <cell r="Z172">
            <v>197036.6</v>
          </cell>
          <cell r="AI172">
            <v>342064.5</v>
          </cell>
        </row>
        <row r="173">
          <cell r="Z173">
            <v>602185</v>
          </cell>
          <cell r="AI173">
            <v>736553.2</v>
          </cell>
        </row>
        <row r="174">
          <cell r="Z174">
            <v>106010.7</v>
          </cell>
          <cell r="AI174">
            <v>121002.5</v>
          </cell>
        </row>
        <row r="175">
          <cell r="Z175">
            <v>16045.9</v>
          </cell>
          <cell r="AI175">
            <v>18540.6</v>
          </cell>
        </row>
        <row r="176">
          <cell r="Z176">
            <v>1562660</v>
          </cell>
          <cell r="AI176">
            <v>1885830.3</v>
          </cell>
        </row>
        <row r="177">
          <cell r="Z177">
            <v>597701.7</v>
          </cell>
          <cell r="AI177">
            <v>889234.8</v>
          </cell>
        </row>
        <row r="178">
          <cell r="Z178">
            <v>8359.5</v>
          </cell>
          <cell r="AI178">
            <v>10364.1</v>
          </cell>
        </row>
        <row r="179">
          <cell r="Z179">
            <v>375395.7</v>
          </cell>
          <cell r="AI179">
            <v>409036.2</v>
          </cell>
        </row>
        <row r="180">
          <cell r="Z180">
            <v>203921.3</v>
          </cell>
          <cell r="AI180">
            <v>281597.4</v>
          </cell>
        </row>
        <row r="181">
          <cell r="Z181">
            <v>1158469.5</v>
          </cell>
          <cell r="AI181">
            <v>1888684.3</v>
          </cell>
        </row>
        <row r="182">
          <cell r="Z182">
            <v>355965.6</v>
          </cell>
          <cell r="AI182">
            <v>509601.5</v>
          </cell>
        </row>
        <row r="183">
          <cell r="Z183">
            <v>459804</v>
          </cell>
          <cell r="AI183">
            <v>561648.2</v>
          </cell>
        </row>
        <row r="184">
          <cell r="Z184">
            <v>243567.9</v>
          </cell>
          <cell r="AI184">
            <v>417881.3</v>
          </cell>
        </row>
        <row r="185">
          <cell r="Z185">
            <v>160704.3</v>
          </cell>
          <cell r="AI185">
            <v>265043.5</v>
          </cell>
        </row>
        <row r="186">
          <cell r="Z186">
            <v>162672.8</v>
          </cell>
          <cell r="AI186">
            <v>228898.7</v>
          </cell>
        </row>
        <row r="187">
          <cell r="Z187">
            <v>19813</v>
          </cell>
          <cell r="AI187">
            <v>22857.3</v>
          </cell>
        </row>
      </sheetData>
      <sheetData sheetId="3">
        <row r="168">
          <cell r="Z168">
            <v>276265.7</v>
          </cell>
          <cell r="AI168">
            <v>3115278.2</v>
          </cell>
        </row>
        <row r="169">
          <cell r="Z169">
            <v>34494.6</v>
          </cell>
          <cell r="AI169">
            <v>491306.5</v>
          </cell>
        </row>
        <row r="170">
          <cell r="Z170">
            <v>8762.4</v>
          </cell>
          <cell r="AI170">
            <v>549337.2</v>
          </cell>
        </row>
        <row r="171">
          <cell r="Z171">
            <v>3554</v>
          </cell>
          <cell r="AI171">
            <v>312668.9</v>
          </cell>
        </row>
        <row r="172">
          <cell r="Z172">
            <v>5037.9</v>
          </cell>
          <cell r="AI172">
            <v>152228.3</v>
          </cell>
        </row>
        <row r="173">
          <cell r="Z173">
            <v>8142.6</v>
          </cell>
          <cell r="AI173">
            <v>402282.4</v>
          </cell>
        </row>
        <row r="174">
          <cell r="Z174">
            <v>88706.5</v>
          </cell>
          <cell r="AI174">
            <v>1327100.1</v>
          </cell>
        </row>
        <row r="175">
          <cell r="Z175">
            <v>2855.9</v>
          </cell>
          <cell r="AI175">
            <v>35361.6</v>
          </cell>
        </row>
        <row r="176">
          <cell r="Z176">
            <v>40228.3</v>
          </cell>
          <cell r="AI176">
            <v>519962.4</v>
          </cell>
        </row>
        <row r="177">
          <cell r="Z177">
            <v>3844.9</v>
          </cell>
          <cell r="AI177">
            <v>226154.4</v>
          </cell>
        </row>
        <row r="178">
          <cell r="Z178">
            <v>49044.7</v>
          </cell>
          <cell r="AI178">
            <v>1526537.7</v>
          </cell>
        </row>
        <row r="179">
          <cell r="Z179">
            <v>9200.6</v>
          </cell>
          <cell r="AI179">
            <v>726741.3</v>
          </cell>
        </row>
        <row r="180">
          <cell r="Z180">
            <v>97504.9</v>
          </cell>
          <cell r="AI180">
            <v>1273912.7</v>
          </cell>
        </row>
        <row r="181">
          <cell r="Z181">
            <v>109974.7</v>
          </cell>
          <cell r="AI181">
            <v>1474667.6</v>
          </cell>
        </row>
        <row r="182">
          <cell r="Z182">
            <v>7555.8</v>
          </cell>
          <cell r="AI182">
            <v>439543.3</v>
          </cell>
        </row>
        <row r="183">
          <cell r="Z183">
            <v>102060.4</v>
          </cell>
          <cell r="AI183">
            <v>2004191.4</v>
          </cell>
        </row>
        <row r="184">
          <cell r="Z184">
            <v>875.7</v>
          </cell>
          <cell r="AI184">
            <v>61870.7</v>
          </cell>
        </row>
        <row r="185">
          <cell r="Z185">
            <v>5844.5</v>
          </cell>
          <cell r="AI185">
            <v>123559.7</v>
          </cell>
        </row>
        <row r="186">
          <cell r="Z186">
            <v>72997.7</v>
          </cell>
          <cell r="AI186">
            <v>1399821</v>
          </cell>
        </row>
        <row r="187">
          <cell r="Z187">
            <v>2267.9</v>
          </cell>
          <cell r="AI187">
            <v>16728.9</v>
          </cell>
        </row>
      </sheetData>
      <sheetData sheetId="4">
        <row r="168">
          <cell r="Z168">
            <v>300.7</v>
          </cell>
          <cell r="AI168">
            <v>352</v>
          </cell>
        </row>
        <row r="169">
          <cell r="Z169">
            <v>4931.6</v>
          </cell>
          <cell r="AI169">
            <v>6821.4</v>
          </cell>
        </row>
        <row r="170">
          <cell r="Z170">
            <v>2518.7</v>
          </cell>
          <cell r="AI170">
            <v>4274.1</v>
          </cell>
        </row>
        <row r="171">
          <cell r="Z171">
            <v>3614.8</v>
          </cell>
          <cell r="AI171">
            <v>5239.5</v>
          </cell>
        </row>
        <row r="172">
          <cell r="Z172">
            <v>822.5</v>
          </cell>
          <cell r="AI172">
            <v>995.5</v>
          </cell>
        </row>
        <row r="173">
          <cell r="Z173">
            <v>2677.7</v>
          </cell>
          <cell r="AI173">
            <v>3583.2</v>
          </cell>
        </row>
        <row r="174">
          <cell r="Z174">
            <v>3056.7</v>
          </cell>
          <cell r="AI174">
            <v>3696.8</v>
          </cell>
        </row>
        <row r="175">
          <cell r="Z175">
            <v>314.6</v>
          </cell>
          <cell r="AI175">
            <v>378.2</v>
          </cell>
        </row>
        <row r="176">
          <cell r="Z176">
            <v>216.1</v>
          </cell>
          <cell r="AI176">
            <v>1708.4</v>
          </cell>
        </row>
        <row r="177">
          <cell r="Z177">
            <v>466.2</v>
          </cell>
          <cell r="AI177">
            <v>1312.5</v>
          </cell>
        </row>
        <row r="178">
          <cell r="Z178">
            <v>152.7</v>
          </cell>
          <cell r="AI178">
            <v>332.9</v>
          </cell>
        </row>
        <row r="179">
          <cell r="Z179">
            <v>801.2</v>
          </cell>
          <cell r="AI179">
            <v>1139.1</v>
          </cell>
        </row>
        <row r="180">
          <cell r="Z180">
            <v>3234.2</v>
          </cell>
          <cell r="AI180">
            <v>4741.8</v>
          </cell>
        </row>
        <row r="181">
          <cell r="Z181">
            <v>10435</v>
          </cell>
          <cell r="AI181">
            <v>22960.6</v>
          </cell>
        </row>
        <row r="182">
          <cell r="Z182">
            <v>1420.9</v>
          </cell>
          <cell r="AI182">
            <v>1802.5</v>
          </cell>
        </row>
        <row r="183">
          <cell r="Z183">
            <v>1159.6</v>
          </cell>
          <cell r="AI183">
            <v>1325.6</v>
          </cell>
        </row>
        <row r="184">
          <cell r="Z184">
            <v>325.9</v>
          </cell>
          <cell r="AI184">
            <v>605.8</v>
          </cell>
        </row>
        <row r="185">
          <cell r="Z185">
            <v>568.8</v>
          </cell>
          <cell r="AI185">
            <v>1030</v>
          </cell>
        </row>
        <row r="186">
          <cell r="Z186">
            <v>1369.3</v>
          </cell>
          <cell r="AI186">
            <v>2035.7</v>
          </cell>
        </row>
        <row r="187">
          <cell r="Z187">
            <v>290.7</v>
          </cell>
          <cell r="AI187">
            <v>551.3</v>
          </cell>
        </row>
      </sheetData>
      <sheetData sheetId="5">
        <row r="168">
          <cell r="Z168">
            <v>1986.8</v>
          </cell>
          <cell r="AI168">
            <v>2644.6</v>
          </cell>
        </row>
        <row r="169">
          <cell r="Z169">
            <v>5163.9</v>
          </cell>
          <cell r="AI169">
            <v>7545.8</v>
          </cell>
        </row>
        <row r="170">
          <cell r="Z170">
            <v>20102</v>
          </cell>
          <cell r="AI170">
            <v>26337.3</v>
          </cell>
        </row>
        <row r="171">
          <cell r="Z171">
            <v>2853.9</v>
          </cell>
          <cell r="AI171">
            <v>3644.9</v>
          </cell>
        </row>
        <row r="172">
          <cell r="Z172">
            <v>3605.7</v>
          </cell>
          <cell r="AI172">
            <v>8236.8</v>
          </cell>
        </row>
        <row r="173">
          <cell r="Z173">
            <v>13390.5</v>
          </cell>
          <cell r="AI173">
            <v>18586.9</v>
          </cell>
        </row>
        <row r="174">
          <cell r="Z174">
            <v>5118.1</v>
          </cell>
          <cell r="AI174">
            <v>5984.2</v>
          </cell>
        </row>
        <row r="175">
          <cell r="Z175">
            <v>296.1</v>
          </cell>
          <cell r="AI175">
            <v>379.6</v>
          </cell>
        </row>
        <row r="176">
          <cell r="Z176">
            <v>15138.3</v>
          </cell>
          <cell r="AI176">
            <v>19559.3</v>
          </cell>
        </row>
        <row r="177">
          <cell r="Z177">
            <v>5262.1</v>
          </cell>
          <cell r="AI177">
            <v>7335.7</v>
          </cell>
        </row>
        <row r="178">
          <cell r="Z178">
            <v>564.7</v>
          </cell>
          <cell r="AI178">
            <v>732.2</v>
          </cell>
        </row>
        <row r="179">
          <cell r="Z179">
            <v>34762.5</v>
          </cell>
          <cell r="AI179">
            <v>41165.6</v>
          </cell>
        </row>
        <row r="180">
          <cell r="Z180">
            <v>10412.1</v>
          </cell>
          <cell r="AI180">
            <v>13707.6</v>
          </cell>
        </row>
        <row r="181">
          <cell r="Z181">
            <v>17479.5</v>
          </cell>
          <cell r="AI181">
            <v>32479.3</v>
          </cell>
        </row>
        <row r="182">
          <cell r="Z182">
            <v>8090.1</v>
          </cell>
          <cell r="AI182">
            <v>11539.8</v>
          </cell>
        </row>
        <row r="183">
          <cell r="Z183">
            <v>6389.1</v>
          </cell>
          <cell r="AI183">
            <v>7517.7</v>
          </cell>
        </row>
        <row r="184">
          <cell r="Z184">
            <v>2475.3</v>
          </cell>
          <cell r="AI184">
            <v>4491.8</v>
          </cell>
        </row>
        <row r="185">
          <cell r="Z185">
            <v>20461.7</v>
          </cell>
          <cell r="AI185">
            <v>28497.6</v>
          </cell>
        </row>
        <row r="186">
          <cell r="Z186">
            <v>6130.2</v>
          </cell>
          <cell r="AI186">
            <v>8347</v>
          </cell>
        </row>
        <row r="187">
          <cell r="Z187">
            <v>570.7</v>
          </cell>
          <cell r="AI187">
            <v>730</v>
          </cell>
        </row>
      </sheetData>
      <sheetData sheetId="6">
        <row r="168">
          <cell r="Z168">
            <v>378.2</v>
          </cell>
          <cell r="AI168">
            <v>39297.7</v>
          </cell>
        </row>
        <row r="169">
          <cell r="Z169">
            <v>0</v>
          </cell>
          <cell r="AI169">
            <v>1005</v>
          </cell>
        </row>
        <row r="170">
          <cell r="Z170">
            <v>259.5</v>
          </cell>
          <cell r="AI170">
            <v>1949</v>
          </cell>
        </row>
        <row r="171">
          <cell r="Z171">
            <v>0</v>
          </cell>
          <cell r="AI171">
            <v>238.3</v>
          </cell>
        </row>
        <row r="172">
          <cell r="Z172">
            <v>0</v>
          </cell>
          <cell r="AI172">
            <v>0</v>
          </cell>
        </row>
        <row r="173">
          <cell r="Z173">
            <v>60.2</v>
          </cell>
          <cell r="AI173">
            <v>79.7</v>
          </cell>
        </row>
        <row r="174">
          <cell r="Z174">
            <v>1683.8</v>
          </cell>
          <cell r="AI174">
            <v>33587.6</v>
          </cell>
        </row>
        <row r="175">
          <cell r="Z175">
            <v>1106.9</v>
          </cell>
          <cell r="AI175">
            <v>6745.9</v>
          </cell>
        </row>
        <row r="176">
          <cell r="Z176">
            <v>0</v>
          </cell>
          <cell r="AI176">
            <v>60.8</v>
          </cell>
        </row>
        <row r="177">
          <cell r="Z177">
            <v>0</v>
          </cell>
          <cell r="AI177">
            <v>0</v>
          </cell>
        </row>
        <row r="178">
          <cell r="Z178">
            <v>0</v>
          </cell>
          <cell r="AI178">
            <v>2892.8</v>
          </cell>
        </row>
        <row r="179">
          <cell r="Z179">
            <v>0</v>
          </cell>
          <cell r="AI179">
            <v>0</v>
          </cell>
        </row>
        <row r="180">
          <cell r="Z180">
            <v>94.8</v>
          </cell>
          <cell r="AI180">
            <v>3085.3</v>
          </cell>
        </row>
        <row r="181">
          <cell r="Z181">
            <v>1309.4</v>
          </cell>
          <cell r="AI181">
            <v>29765.7</v>
          </cell>
        </row>
        <row r="182">
          <cell r="Z182">
            <v>82</v>
          </cell>
          <cell r="AI182">
            <v>755.6</v>
          </cell>
        </row>
        <row r="183">
          <cell r="Z183">
            <v>165.3</v>
          </cell>
          <cell r="AI183">
            <v>20307.2</v>
          </cell>
        </row>
        <row r="184">
          <cell r="Z184">
            <v>0</v>
          </cell>
          <cell r="AI184">
            <v>0</v>
          </cell>
        </row>
        <row r="185">
          <cell r="Z185">
            <v>0</v>
          </cell>
          <cell r="AI185">
            <v>0</v>
          </cell>
        </row>
        <row r="186">
          <cell r="Z186">
            <v>1475.6</v>
          </cell>
          <cell r="AI186">
            <v>146122.6</v>
          </cell>
        </row>
        <row r="187">
          <cell r="Z187">
            <v>1231.7</v>
          </cell>
          <cell r="AI187">
            <v>10929.6</v>
          </cell>
        </row>
      </sheetData>
      <sheetData sheetId="7">
        <row r="168">
          <cell r="Z168">
            <v>19184.1</v>
          </cell>
          <cell r="AI168">
            <v>22130.8</v>
          </cell>
        </row>
        <row r="169">
          <cell r="Z169">
            <v>52865.1</v>
          </cell>
          <cell r="AI169">
            <v>78160.9</v>
          </cell>
        </row>
        <row r="170">
          <cell r="Z170">
            <v>19156.1</v>
          </cell>
          <cell r="AI170">
            <v>33809.2</v>
          </cell>
        </row>
        <row r="171">
          <cell r="Z171">
            <v>9532.1</v>
          </cell>
          <cell r="AI171">
            <v>12074.1</v>
          </cell>
        </row>
        <row r="172">
          <cell r="Z172">
            <v>2131.4</v>
          </cell>
          <cell r="AI172">
            <v>3527.6</v>
          </cell>
        </row>
        <row r="173">
          <cell r="Z173">
            <v>4295.9</v>
          </cell>
          <cell r="AI173">
            <v>6785.5</v>
          </cell>
        </row>
        <row r="174">
          <cell r="Z174">
            <v>26571.9</v>
          </cell>
          <cell r="AI174">
            <v>32616.9</v>
          </cell>
        </row>
        <row r="175">
          <cell r="Z175">
            <v>2139</v>
          </cell>
          <cell r="AI175">
            <v>3352</v>
          </cell>
        </row>
        <row r="176">
          <cell r="Z176">
            <v>17170.8</v>
          </cell>
          <cell r="AI176">
            <v>20402</v>
          </cell>
        </row>
        <row r="177">
          <cell r="Z177">
            <v>18858.4</v>
          </cell>
          <cell r="AI177">
            <v>26694.3</v>
          </cell>
        </row>
        <row r="178">
          <cell r="Z178">
            <v>2050.3</v>
          </cell>
          <cell r="AI178">
            <v>2380.1</v>
          </cell>
        </row>
        <row r="179">
          <cell r="Z179">
            <v>207105.6</v>
          </cell>
          <cell r="AI179">
            <v>217350.1</v>
          </cell>
        </row>
        <row r="180">
          <cell r="Z180">
            <v>128634</v>
          </cell>
          <cell r="AI180">
            <v>167091.1</v>
          </cell>
        </row>
        <row r="181">
          <cell r="Z181">
            <v>47664.5</v>
          </cell>
          <cell r="AI181">
            <v>72433.6</v>
          </cell>
        </row>
        <row r="182">
          <cell r="Z182">
            <v>3015.8</v>
          </cell>
          <cell r="AI182">
            <v>6609.9</v>
          </cell>
        </row>
        <row r="183">
          <cell r="Z183">
            <v>45469.5</v>
          </cell>
          <cell r="AI183">
            <v>60603.7</v>
          </cell>
        </row>
        <row r="184">
          <cell r="Z184">
            <v>2119.5</v>
          </cell>
          <cell r="AI184">
            <v>3191</v>
          </cell>
        </row>
        <row r="185">
          <cell r="Z185">
            <v>15610.1</v>
          </cell>
          <cell r="AI185">
            <v>23492.5</v>
          </cell>
        </row>
        <row r="186">
          <cell r="Z186">
            <v>43730.6</v>
          </cell>
          <cell r="AI186">
            <v>56787.1</v>
          </cell>
        </row>
        <row r="187">
          <cell r="Z187">
            <v>1896.1</v>
          </cell>
          <cell r="AI187">
            <v>3333.4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</sheetNames>
    <sheetDataSet>
      <sheetData sheetId="0">
        <row r="168">
          <cell r="AI168">
            <v>443355</v>
          </cell>
        </row>
        <row r="169">
          <cell r="AI169">
            <v>334815</v>
          </cell>
        </row>
        <row r="170">
          <cell r="AI170">
            <v>1089474.2</v>
          </cell>
        </row>
        <row r="171">
          <cell r="AI171">
            <v>307039.3</v>
          </cell>
        </row>
        <row r="172">
          <cell r="AI172">
            <v>1227686.8</v>
          </cell>
        </row>
        <row r="173">
          <cell r="AI173">
            <v>3074271.5</v>
          </cell>
        </row>
        <row r="174">
          <cell r="AI174">
            <v>504358.3</v>
          </cell>
        </row>
        <row r="175">
          <cell r="AI175">
            <v>27494.6</v>
          </cell>
        </row>
        <row r="176">
          <cell r="AI176">
            <v>2186679.8</v>
          </cell>
        </row>
        <row r="177">
          <cell r="AI177">
            <v>872639.2</v>
          </cell>
        </row>
        <row r="178">
          <cell r="AI178">
            <v>318265.3</v>
          </cell>
        </row>
        <row r="179">
          <cell r="AI179">
            <v>1682415.6</v>
          </cell>
        </row>
        <row r="180">
          <cell r="AI180">
            <v>1787509.4</v>
          </cell>
        </row>
        <row r="181">
          <cell r="AI181">
            <v>2018705.5</v>
          </cell>
        </row>
        <row r="182">
          <cell r="AI182">
            <v>847052.7</v>
          </cell>
        </row>
        <row r="183">
          <cell r="AI183">
            <v>1915173.8</v>
          </cell>
        </row>
        <row r="184">
          <cell r="AI184">
            <v>900798.6</v>
          </cell>
        </row>
        <row r="185">
          <cell r="AI185">
            <v>809031.6</v>
          </cell>
        </row>
        <row r="186">
          <cell r="AI186">
            <v>800329.4</v>
          </cell>
        </row>
        <row r="187">
          <cell r="AI187">
            <v>29639.1</v>
          </cell>
        </row>
      </sheetData>
      <sheetData sheetId="1">
        <row r="168">
          <cell r="AI168">
            <v>7204.2</v>
          </cell>
        </row>
        <row r="169">
          <cell r="AI169">
            <v>197.3</v>
          </cell>
        </row>
        <row r="170">
          <cell r="AI170">
            <v>986.3</v>
          </cell>
        </row>
        <row r="171">
          <cell r="AI171">
            <v>0</v>
          </cell>
        </row>
        <row r="172">
          <cell r="AI172">
            <v>9.8</v>
          </cell>
        </row>
        <row r="173">
          <cell r="AI173">
            <v>49.6</v>
          </cell>
        </row>
        <row r="174">
          <cell r="AI174">
            <v>32796.5</v>
          </cell>
        </row>
        <row r="175">
          <cell r="AI175">
            <v>124453.9</v>
          </cell>
        </row>
        <row r="176">
          <cell r="AI176">
            <v>303.1</v>
          </cell>
        </row>
        <row r="177">
          <cell r="AI177">
            <v>0</v>
          </cell>
        </row>
        <row r="178">
          <cell r="AI178">
            <v>12.7</v>
          </cell>
        </row>
        <row r="179">
          <cell r="AI179">
            <v>177</v>
          </cell>
        </row>
        <row r="180">
          <cell r="AI180">
            <v>131876.9</v>
          </cell>
        </row>
        <row r="181">
          <cell r="AI181">
            <v>240311.7</v>
          </cell>
        </row>
        <row r="182">
          <cell r="AI182">
            <v>6767.6</v>
          </cell>
        </row>
        <row r="183">
          <cell r="AI183">
            <v>174143</v>
          </cell>
        </row>
        <row r="184">
          <cell r="AI184">
            <v>350.3</v>
          </cell>
        </row>
        <row r="185">
          <cell r="AI185">
            <v>382.9</v>
          </cell>
        </row>
        <row r="186">
          <cell r="AI186">
            <v>179676.5</v>
          </cell>
        </row>
        <row r="187">
          <cell r="AI187">
            <v>155223.4</v>
          </cell>
        </row>
      </sheetData>
      <sheetData sheetId="2">
        <row r="168">
          <cell r="AI168">
            <v>69343</v>
          </cell>
        </row>
        <row r="169">
          <cell r="AI169">
            <v>63502.8</v>
          </cell>
        </row>
        <row r="170">
          <cell r="AI170">
            <v>788646.5</v>
          </cell>
        </row>
        <row r="171">
          <cell r="AI171">
            <v>109624.5</v>
          </cell>
        </row>
        <row r="172">
          <cell r="AI172">
            <v>257607.4</v>
          </cell>
        </row>
        <row r="173">
          <cell r="AI173">
            <v>738839.3</v>
          </cell>
        </row>
        <row r="174">
          <cell r="AI174">
            <v>108934.8</v>
          </cell>
        </row>
        <row r="175">
          <cell r="AI175">
            <v>16607.4</v>
          </cell>
        </row>
        <row r="176">
          <cell r="AI176">
            <v>1728283</v>
          </cell>
        </row>
        <row r="177">
          <cell r="AI177">
            <v>559513.9</v>
          </cell>
        </row>
        <row r="178">
          <cell r="AI178">
            <v>11330.1</v>
          </cell>
        </row>
        <row r="179">
          <cell r="AI179">
            <v>610592.2</v>
          </cell>
        </row>
        <row r="180">
          <cell r="AI180">
            <v>263678.4</v>
          </cell>
        </row>
        <row r="181">
          <cell r="AI181">
            <v>1150120.1</v>
          </cell>
        </row>
        <row r="182">
          <cell r="AI182">
            <v>398103.3</v>
          </cell>
        </row>
        <row r="183">
          <cell r="AI183">
            <v>500729.5</v>
          </cell>
        </row>
        <row r="184">
          <cell r="AI184">
            <v>309390.1</v>
          </cell>
        </row>
        <row r="185">
          <cell r="AI185">
            <v>204025.9</v>
          </cell>
        </row>
        <row r="186">
          <cell r="AI186">
            <v>175340.1</v>
          </cell>
        </row>
        <row r="187">
          <cell r="AI187">
            <v>21515</v>
          </cell>
        </row>
      </sheetData>
      <sheetData sheetId="3">
        <row r="168">
          <cell r="AI168">
            <v>391644.6</v>
          </cell>
        </row>
        <row r="169">
          <cell r="AI169">
            <v>69718.8</v>
          </cell>
        </row>
        <row r="170">
          <cell r="AI170">
            <v>24664.1</v>
          </cell>
        </row>
        <row r="171">
          <cell r="AI171">
            <v>10961.5</v>
          </cell>
        </row>
        <row r="172">
          <cell r="AI172">
            <v>3796.6</v>
          </cell>
        </row>
        <row r="173">
          <cell r="AI173">
            <v>10128</v>
          </cell>
        </row>
        <row r="174">
          <cell r="AI174">
            <v>243648.2</v>
          </cell>
        </row>
        <row r="175">
          <cell r="AI175">
            <v>2343.5</v>
          </cell>
        </row>
        <row r="176">
          <cell r="AI176">
            <v>63845.7</v>
          </cell>
        </row>
        <row r="177">
          <cell r="AI177">
            <v>9112.4</v>
          </cell>
        </row>
        <row r="178">
          <cell r="AI178">
            <v>189830</v>
          </cell>
        </row>
        <row r="179">
          <cell r="AI179">
            <v>10771.9</v>
          </cell>
        </row>
        <row r="180">
          <cell r="AI180">
            <v>88053.4</v>
          </cell>
        </row>
        <row r="181">
          <cell r="AI181">
            <v>110192.8</v>
          </cell>
        </row>
        <row r="182">
          <cell r="AI182">
            <v>17109.9</v>
          </cell>
        </row>
        <row r="183">
          <cell r="AI183">
            <v>127699.7</v>
          </cell>
        </row>
        <row r="184">
          <cell r="AI184">
            <v>1598.8</v>
          </cell>
        </row>
        <row r="185">
          <cell r="AI185">
            <v>2643.4</v>
          </cell>
        </row>
        <row r="186">
          <cell r="AI186">
            <v>102718.1</v>
          </cell>
        </row>
        <row r="187">
          <cell r="AI187">
            <v>3163</v>
          </cell>
        </row>
      </sheetData>
      <sheetData sheetId="4">
        <row r="168">
          <cell r="AI168">
            <v>527.6</v>
          </cell>
        </row>
        <row r="169">
          <cell r="AI169">
            <v>4768.5</v>
          </cell>
        </row>
        <row r="170">
          <cell r="AI170">
            <v>2572.6</v>
          </cell>
        </row>
        <row r="171">
          <cell r="AI171">
            <v>2555.6</v>
          </cell>
        </row>
        <row r="172">
          <cell r="AI172">
            <v>146.9</v>
          </cell>
        </row>
        <row r="173">
          <cell r="AI173">
            <v>2790.6</v>
          </cell>
        </row>
        <row r="174">
          <cell r="AI174">
            <v>3805</v>
          </cell>
        </row>
        <row r="175">
          <cell r="AI175">
            <v>250.4</v>
          </cell>
        </row>
        <row r="176">
          <cell r="AI176">
            <v>136</v>
          </cell>
        </row>
        <row r="177">
          <cell r="AI177">
            <v>114.8</v>
          </cell>
        </row>
        <row r="178">
          <cell r="AI178">
            <v>175.8</v>
          </cell>
        </row>
        <row r="179">
          <cell r="AI179">
            <v>579.396</v>
          </cell>
        </row>
        <row r="180">
          <cell r="AI180">
            <v>3954.9</v>
          </cell>
        </row>
        <row r="181">
          <cell r="AI181">
            <v>10294.1</v>
          </cell>
        </row>
        <row r="182">
          <cell r="AI182">
            <v>1786.8</v>
          </cell>
        </row>
        <row r="183">
          <cell r="AI183">
            <v>1057.8</v>
          </cell>
        </row>
        <row r="184">
          <cell r="AI184">
            <v>148.5</v>
          </cell>
        </row>
        <row r="185">
          <cell r="AI185">
            <v>1310.7</v>
          </cell>
        </row>
        <row r="186">
          <cell r="AI186">
            <v>1428.1</v>
          </cell>
        </row>
        <row r="187">
          <cell r="AI187">
            <v>261.7</v>
          </cell>
        </row>
      </sheetData>
      <sheetData sheetId="5">
        <row r="168">
          <cell r="AI168">
            <v>3000.5</v>
          </cell>
        </row>
        <row r="169">
          <cell r="AI169">
            <v>4935.5</v>
          </cell>
        </row>
        <row r="170">
          <cell r="AI170">
            <v>19089.1</v>
          </cell>
        </row>
        <row r="171">
          <cell r="AI171">
            <v>1947</v>
          </cell>
        </row>
        <row r="172">
          <cell r="AI172">
            <v>4575.7</v>
          </cell>
        </row>
        <row r="173">
          <cell r="AI173">
            <v>13049.4</v>
          </cell>
        </row>
        <row r="174">
          <cell r="AI174">
            <v>3842.7</v>
          </cell>
        </row>
        <row r="175">
          <cell r="AI175">
            <v>318.6</v>
          </cell>
        </row>
        <row r="176">
          <cell r="AI176">
            <v>13392</v>
          </cell>
        </row>
        <row r="177">
          <cell r="AI177">
            <v>2708.8</v>
          </cell>
        </row>
        <row r="178">
          <cell r="AI178">
            <v>644.3</v>
          </cell>
        </row>
        <row r="179">
          <cell r="AI179">
            <v>33177.5</v>
          </cell>
        </row>
        <row r="180">
          <cell r="AI180">
            <v>11521.2</v>
          </cell>
        </row>
        <row r="181">
          <cell r="AI181">
            <v>12033.1</v>
          </cell>
        </row>
        <row r="182">
          <cell r="AI182">
            <v>8882</v>
          </cell>
        </row>
        <row r="183">
          <cell r="AI183">
            <v>4789.1</v>
          </cell>
        </row>
        <row r="184">
          <cell r="AI184">
            <v>2035.3</v>
          </cell>
        </row>
        <row r="185">
          <cell r="AI185">
            <v>16021.3</v>
          </cell>
        </row>
        <row r="186">
          <cell r="AI186">
            <v>6503.4</v>
          </cell>
        </row>
        <row r="187">
          <cell r="AI187">
            <v>376.2</v>
          </cell>
        </row>
      </sheetData>
      <sheetData sheetId="6">
        <row r="168">
          <cell r="AI168">
            <v>2223.6</v>
          </cell>
        </row>
        <row r="169">
          <cell r="AI169">
            <v>0</v>
          </cell>
        </row>
        <row r="170">
          <cell r="AI170">
            <v>134.5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10158.3</v>
          </cell>
        </row>
        <row r="175">
          <cell r="AI175">
            <v>2186.1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425</v>
          </cell>
        </row>
        <row r="179">
          <cell r="AI179">
            <v>0</v>
          </cell>
        </row>
        <row r="180">
          <cell r="AI180">
            <v>94.8</v>
          </cell>
        </row>
        <row r="181">
          <cell r="AI181">
            <v>656.7</v>
          </cell>
        </row>
        <row r="182">
          <cell r="AI182">
            <v>82</v>
          </cell>
        </row>
        <row r="183">
          <cell r="AI183">
            <v>73.7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6991.5</v>
          </cell>
        </row>
        <row r="187">
          <cell r="AI187">
            <v>2473</v>
          </cell>
        </row>
      </sheetData>
      <sheetData sheetId="7">
        <row r="168">
          <cell r="AI168">
            <v>30050.4</v>
          </cell>
        </row>
        <row r="169">
          <cell r="AI169">
            <v>49600.6</v>
          </cell>
        </row>
        <row r="170">
          <cell r="AI170">
            <v>24325.2</v>
          </cell>
        </row>
        <row r="171">
          <cell r="AI171">
            <v>7648.2</v>
          </cell>
        </row>
        <row r="172">
          <cell r="AI172">
            <v>1831.2</v>
          </cell>
        </row>
        <row r="173">
          <cell r="AI173">
            <v>3749.5</v>
          </cell>
        </row>
        <row r="174">
          <cell r="AI174">
            <v>22295.8</v>
          </cell>
        </row>
        <row r="175">
          <cell r="AI175">
            <v>2590.7</v>
          </cell>
        </row>
        <row r="176">
          <cell r="AI176">
            <v>14439.2</v>
          </cell>
        </row>
        <row r="177">
          <cell r="AI177">
            <v>15407</v>
          </cell>
        </row>
        <row r="178">
          <cell r="AI178">
            <v>2233</v>
          </cell>
        </row>
        <row r="179">
          <cell r="AI179">
            <v>166088.4</v>
          </cell>
        </row>
        <row r="180">
          <cell r="AI180">
            <v>121881.1</v>
          </cell>
        </row>
        <row r="181">
          <cell r="AI181">
            <v>37100.3</v>
          </cell>
        </row>
        <row r="182">
          <cell r="AI182">
            <v>3452.4</v>
          </cell>
        </row>
        <row r="183">
          <cell r="AI183">
            <v>52253.6</v>
          </cell>
        </row>
        <row r="184">
          <cell r="AI184">
            <v>1624</v>
          </cell>
        </row>
        <row r="185">
          <cell r="AI185">
            <v>14434.5</v>
          </cell>
        </row>
        <row r="186">
          <cell r="AI186">
            <v>47841.2</v>
          </cell>
        </row>
        <row r="187">
          <cell r="AI187">
            <v>1754.9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ESTIPREV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ESTIPREV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ESTIPREV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ESTIPREV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ESTIPREV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ESTIPREV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ESTIPRE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5"/>
    </sheetNames>
    <sheetDataSet>
      <sheetData sheetId="1">
        <row r="8">
          <cell r="F8">
            <v>1680</v>
          </cell>
          <cell r="H8">
            <v>7896</v>
          </cell>
        </row>
        <row r="9">
          <cell r="F9">
            <v>301100</v>
          </cell>
          <cell r="H9">
            <v>1868910</v>
          </cell>
        </row>
        <row r="10">
          <cell r="F10">
            <v>1470</v>
          </cell>
          <cell r="H10">
            <v>6762</v>
          </cell>
        </row>
        <row r="11">
          <cell r="F11">
            <v>140400</v>
          </cell>
          <cell r="H11">
            <v>900940</v>
          </cell>
        </row>
        <row r="12">
          <cell r="F12">
            <v>52000</v>
          </cell>
          <cell r="H12">
            <v>240420</v>
          </cell>
        </row>
        <row r="13">
          <cell r="F13">
            <v>192400</v>
          </cell>
          <cell r="H13">
            <v>1141360</v>
          </cell>
        </row>
        <row r="14">
          <cell r="F14">
            <v>13300</v>
          </cell>
          <cell r="H14">
            <v>49220</v>
          </cell>
        </row>
        <row r="15">
          <cell r="F15">
            <v>26300</v>
          </cell>
          <cell r="H15">
            <v>115570</v>
          </cell>
        </row>
        <row r="18">
          <cell r="F18">
            <v>57700</v>
          </cell>
          <cell r="H18">
            <v>621280</v>
          </cell>
        </row>
        <row r="19">
          <cell r="F19">
            <v>750</v>
          </cell>
          <cell r="H19">
            <v>3375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ESTIPREV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 supp"/>
      <sheetName val="Récolte_N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5_bis"/>
    </sheetNames>
    <sheetDataSet>
      <sheetData sheetId="1">
        <row r="9">
          <cell r="F9">
            <v>62300</v>
          </cell>
          <cell r="H9">
            <v>423640</v>
          </cell>
        </row>
        <row r="10">
          <cell r="F10">
            <v>1370</v>
          </cell>
          <cell r="H10">
            <v>7261</v>
          </cell>
        </row>
        <row r="11">
          <cell r="F11">
            <v>26250</v>
          </cell>
          <cell r="H11">
            <v>175875</v>
          </cell>
        </row>
        <row r="12">
          <cell r="F12">
            <v>5070</v>
          </cell>
          <cell r="H12">
            <v>22815</v>
          </cell>
        </row>
        <row r="13">
          <cell r="F13">
            <v>31320</v>
          </cell>
          <cell r="H13">
            <v>198690</v>
          </cell>
        </row>
        <row r="14">
          <cell r="F14">
            <v>1920</v>
          </cell>
          <cell r="H14">
            <v>7680</v>
          </cell>
        </row>
        <row r="15">
          <cell r="F15">
            <v>5680</v>
          </cell>
          <cell r="H15">
            <v>22720</v>
          </cell>
        </row>
        <row r="18">
          <cell r="F18">
            <v>33000</v>
          </cell>
          <cell r="H18">
            <v>346500</v>
          </cell>
        </row>
        <row r="19">
          <cell r="F19">
            <v>50</v>
          </cell>
          <cell r="H19">
            <v>250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ECOLTE N+1"/>
      <sheetName val="commentaire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-1 "/>
      <sheetName val="Nomenclatures"/>
      <sheetName val="Récolte_N"/>
      <sheetName val="Feuille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5"/>
    </sheetNames>
    <sheetDataSet>
      <sheetData sheetId="1">
        <row r="9">
          <cell r="F9">
            <v>295500</v>
          </cell>
          <cell r="H9">
            <v>2600400</v>
          </cell>
        </row>
        <row r="10">
          <cell r="F10">
            <v>100</v>
          </cell>
          <cell r="H10">
            <v>700</v>
          </cell>
        </row>
        <row r="11">
          <cell r="F11">
            <v>39000</v>
          </cell>
          <cell r="H11">
            <v>335400</v>
          </cell>
        </row>
        <row r="12">
          <cell r="F12">
            <v>9000</v>
          </cell>
          <cell r="H12">
            <v>70200</v>
          </cell>
        </row>
        <row r="13">
          <cell r="F13">
            <v>48000</v>
          </cell>
          <cell r="H13">
            <v>405600</v>
          </cell>
        </row>
        <row r="14">
          <cell r="F14">
            <v>3000</v>
          </cell>
          <cell r="H14">
            <v>16500</v>
          </cell>
        </row>
        <row r="15">
          <cell r="F15">
            <v>1250</v>
          </cell>
          <cell r="H15">
            <v>8875</v>
          </cell>
        </row>
        <row r="18">
          <cell r="F18">
            <v>18000</v>
          </cell>
          <cell r="H18">
            <v>185400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1970</v>
          </cell>
          <cell r="H8">
            <v>10700</v>
          </cell>
          <cell r="I8">
            <v>8150</v>
          </cell>
        </row>
        <row r="9">
          <cell r="F9">
            <v>105500</v>
          </cell>
          <cell r="H9">
            <v>613400</v>
          </cell>
          <cell r="I9">
            <v>548500</v>
          </cell>
        </row>
        <row r="10">
          <cell r="F10">
            <v>350</v>
          </cell>
          <cell r="H10">
            <v>1620</v>
          </cell>
          <cell r="I10">
            <v>595</v>
          </cell>
        </row>
        <row r="11">
          <cell r="F11">
            <v>18400</v>
          </cell>
          <cell r="H11">
            <v>108650</v>
          </cell>
        </row>
        <row r="12">
          <cell r="F12">
            <v>2400</v>
          </cell>
          <cell r="H12">
            <v>13230</v>
          </cell>
        </row>
        <row r="13">
          <cell r="F13">
            <v>20800</v>
          </cell>
          <cell r="H13">
            <v>121880</v>
          </cell>
          <cell r="I13">
            <v>81300</v>
          </cell>
        </row>
        <row r="14">
          <cell r="F14">
            <v>2050</v>
          </cell>
          <cell r="H14">
            <v>9350</v>
          </cell>
          <cell r="I14">
            <v>3250</v>
          </cell>
        </row>
        <row r="15">
          <cell r="F15">
            <v>17800</v>
          </cell>
          <cell r="H15">
            <v>93850</v>
          </cell>
          <cell r="I15">
            <v>32300</v>
          </cell>
        </row>
        <row r="18">
          <cell r="F18">
            <v>311550</v>
          </cell>
          <cell r="H18">
            <v>2698100</v>
          </cell>
          <cell r="I18">
            <v>2424600</v>
          </cell>
        </row>
        <row r="19">
          <cell r="F19">
            <v>7550</v>
          </cell>
          <cell r="H19">
            <v>40825</v>
          </cell>
          <cell r="I19">
            <v>25250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141250</v>
          </cell>
          <cell r="H9">
            <v>838475</v>
          </cell>
          <cell r="I9">
            <v>586000</v>
          </cell>
        </row>
        <row r="10">
          <cell r="F10">
            <v>5480</v>
          </cell>
          <cell r="H10">
            <v>23834</v>
          </cell>
          <cell r="I10">
            <v>5700</v>
          </cell>
        </row>
        <row r="11">
          <cell r="F11">
            <v>34470</v>
          </cell>
          <cell r="H11">
            <v>197482</v>
          </cell>
        </row>
        <row r="12">
          <cell r="F12">
            <v>3850</v>
          </cell>
          <cell r="H12">
            <v>12748</v>
          </cell>
        </row>
        <row r="13">
          <cell r="F13">
            <v>38320</v>
          </cell>
          <cell r="H13">
            <v>210230</v>
          </cell>
          <cell r="I13">
            <v>83000</v>
          </cell>
        </row>
        <row r="14">
          <cell r="F14">
            <v>5450</v>
          </cell>
          <cell r="H14">
            <v>19446</v>
          </cell>
          <cell r="I14">
            <v>6000</v>
          </cell>
        </row>
        <row r="15">
          <cell r="F15">
            <v>70900</v>
          </cell>
          <cell r="H15">
            <v>362430</v>
          </cell>
          <cell r="I15">
            <v>70000</v>
          </cell>
        </row>
        <row r="18">
          <cell r="F18">
            <v>59130</v>
          </cell>
          <cell r="H18">
            <v>409949</v>
          </cell>
          <cell r="I18">
            <v>300000</v>
          </cell>
        </row>
        <row r="19">
          <cell r="F19">
            <v>570</v>
          </cell>
          <cell r="H19">
            <v>2595</v>
          </cell>
          <cell r="I19">
            <v>500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 supp"/>
      <sheetName val="Récolte_N"/>
    </sheetNames>
    <sheetDataSet>
      <sheetData sheetId="2">
        <row r="8">
          <cell r="F8">
            <v>1150</v>
          </cell>
          <cell r="H8">
            <v>5520</v>
          </cell>
          <cell r="I8">
            <v>1800</v>
          </cell>
        </row>
        <row r="9">
          <cell r="F9">
            <v>313300</v>
          </cell>
          <cell r="H9">
            <v>2243310</v>
          </cell>
          <cell r="I9">
            <v>2200000</v>
          </cell>
        </row>
        <row r="10">
          <cell r="F10">
            <v>1470</v>
          </cell>
          <cell r="H10">
            <v>6174</v>
          </cell>
          <cell r="I10">
            <v>3000</v>
          </cell>
        </row>
        <row r="11">
          <cell r="F11">
            <v>145100</v>
          </cell>
          <cell r="H11">
            <v>1036280</v>
          </cell>
        </row>
        <row r="12">
          <cell r="F12">
            <v>43900</v>
          </cell>
          <cell r="H12">
            <v>212450</v>
          </cell>
        </row>
        <row r="13">
          <cell r="F13">
            <v>189000</v>
          </cell>
          <cell r="H13">
            <v>1248730</v>
          </cell>
          <cell r="I13">
            <v>1200000</v>
          </cell>
        </row>
        <row r="14">
          <cell r="F14">
            <v>13300</v>
          </cell>
          <cell r="H14">
            <v>54530</v>
          </cell>
          <cell r="I14">
            <v>28000</v>
          </cell>
        </row>
        <row r="15">
          <cell r="F15">
            <v>26300</v>
          </cell>
          <cell r="H15">
            <v>125890</v>
          </cell>
          <cell r="I15">
            <v>40000</v>
          </cell>
        </row>
        <row r="18">
          <cell r="F18">
            <v>49000</v>
          </cell>
          <cell r="H18">
            <v>318520</v>
          </cell>
          <cell r="I18">
            <v>270000</v>
          </cell>
        </row>
        <row r="19">
          <cell r="F19">
            <v>750</v>
          </cell>
          <cell r="H19">
            <v>3525</v>
          </cell>
          <cell r="I19">
            <v>750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9">
          <cell r="F9">
            <v>67000</v>
          </cell>
          <cell r="H9">
            <v>455600</v>
          </cell>
          <cell r="I9">
            <v>430000</v>
          </cell>
        </row>
        <row r="10">
          <cell r="F10">
            <v>1150</v>
          </cell>
          <cell r="H10">
            <v>6210</v>
          </cell>
          <cell r="I10">
            <v>3200</v>
          </cell>
        </row>
        <row r="11">
          <cell r="F11">
            <v>28190</v>
          </cell>
          <cell r="H11">
            <v>188873</v>
          </cell>
        </row>
        <row r="12">
          <cell r="F12">
            <v>3300</v>
          </cell>
          <cell r="H12">
            <v>18480</v>
          </cell>
        </row>
        <row r="13">
          <cell r="F13">
            <v>31490</v>
          </cell>
          <cell r="H13">
            <v>207353</v>
          </cell>
          <cell r="I13">
            <v>137000</v>
          </cell>
        </row>
        <row r="14">
          <cell r="F14">
            <v>1200</v>
          </cell>
          <cell r="H14">
            <v>4560</v>
          </cell>
          <cell r="I14">
            <v>2500</v>
          </cell>
        </row>
        <row r="15">
          <cell r="F15">
            <v>5400</v>
          </cell>
          <cell r="H15">
            <v>30240</v>
          </cell>
          <cell r="I15">
            <v>10500</v>
          </cell>
        </row>
        <row r="18">
          <cell r="F18">
            <v>26000</v>
          </cell>
          <cell r="H18">
            <v>195000</v>
          </cell>
          <cell r="I18">
            <v>170000</v>
          </cell>
        </row>
        <row r="19">
          <cell r="F19">
            <v>50</v>
          </cell>
          <cell r="H19">
            <v>250</v>
          </cell>
          <cell r="I19">
            <v>230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299000</v>
          </cell>
          <cell r="H9">
            <v>2990000</v>
          </cell>
          <cell r="I9">
            <v>2800000</v>
          </cell>
        </row>
        <row r="10">
          <cell r="F10">
            <v>100</v>
          </cell>
          <cell r="H10">
            <v>700</v>
          </cell>
          <cell r="I10">
            <v>700</v>
          </cell>
        </row>
        <row r="11">
          <cell r="F11">
            <v>38000</v>
          </cell>
          <cell r="H11">
            <v>342000</v>
          </cell>
        </row>
        <row r="12">
          <cell r="F12">
            <v>9000</v>
          </cell>
          <cell r="H12">
            <v>67500</v>
          </cell>
        </row>
        <row r="13">
          <cell r="F13">
            <v>47000</v>
          </cell>
          <cell r="H13">
            <v>409500</v>
          </cell>
          <cell r="I13">
            <v>345200</v>
          </cell>
        </row>
        <row r="14">
          <cell r="F14">
            <v>2600</v>
          </cell>
          <cell r="H14">
            <v>16120</v>
          </cell>
          <cell r="I14">
            <v>9500</v>
          </cell>
        </row>
        <row r="15">
          <cell r="F15">
            <v>1200</v>
          </cell>
          <cell r="H15">
            <v>8520</v>
          </cell>
          <cell r="I15">
            <v>3400</v>
          </cell>
        </row>
        <row r="18">
          <cell r="F18">
            <v>18000</v>
          </cell>
          <cell r="H18">
            <v>180000</v>
          </cell>
          <cell r="I18">
            <v>180000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50</v>
          </cell>
          <cell r="H8">
            <v>300</v>
          </cell>
          <cell r="I8">
            <v>200</v>
          </cell>
        </row>
        <row r="9">
          <cell r="F9">
            <v>554000</v>
          </cell>
          <cell r="H9">
            <v>5310000</v>
          </cell>
          <cell r="I9">
            <v>5000000</v>
          </cell>
        </row>
        <row r="10">
          <cell r="F10">
            <v>700</v>
          </cell>
          <cell r="H10">
            <v>4800</v>
          </cell>
          <cell r="I10">
            <v>3000</v>
          </cell>
        </row>
        <row r="11">
          <cell r="F11">
            <v>71100</v>
          </cell>
          <cell r="H11">
            <v>694000</v>
          </cell>
        </row>
        <row r="12">
          <cell r="F12">
            <v>35200</v>
          </cell>
          <cell r="H12">
            <v>264500</v>
          </cell>
        </row>
        <row r="13">
          <cell r="F13">
            <v>106300</v>
          </cell>
          <cell r="H13">
            <v>958500</v>
          </cell>
          <cell r="I13">
            <v>910000</v>
          </cell>
        </row>
        <row r="14">
          <cell r="F14">
            <v>4300</v>
          </cell>
          <cell r="H14">
            <v>25000</v>
          </cell>
          <cell r="I14">
            <v>17000</v>
          </cell>
        </row>
        <row r="15">
          <cell r="F15">
            <v>1700</v>
          </cell>
          <cell r="H15">
            <v>11700</v>
          </cell>
          <cell r="I15">
            <v>6000</v>
          </cell>
        </row>
        <row r="18">
          <cell r="F18">
            <v>36200</v>
          </cell>
          <cell r="H18">
            <v>290000</v>
          </cell>
          <cell r="I18">
            <v>255000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9120</v>
          </cell>
          <cell r="H8">
            <v>49200</v>
          </cell>
          <cell r="I8">
            <v>37000</v>
          </cell>
        </row>
        <row r="9">
          <cell r="F9">
            <v>111110</v>
          </cell>
          <cell r="H9">
            <v>680100</v>
          </cell>
          <cell r="I9">
            <v>580000</v>
          </cell>
        </row>
        <row r="10">
          <cell r="F10">
            <v>2930</v>
          </cell>
          <cell r="H10">
            <v>11800</v>
          </cell>
          <cell r="I10">
            <v>4000</v>
          </cell>
        </row>
        <row r="11">
          <cell r="F11">
            <v>36580</v>
          </cell>
          <cell r="H11">
            <v>215200</v>
          </cell>
        </row>
        <row r="12">
          <cell r="F12">
            <v>2620</v>
          </cell>
          <cell r="H12">
            <v>9850</v>
          </cell>
        </row>
        <row r="13">
          <cell r="F13">
            <v>39200</v>
          </cell>
          <cell r="H13">
            <v>225050</v>
          </cell>
          <cell r="I13">
            <v>122000</v>
          </cell>
        </row>
        <row r="14">
          <cell r="F14">
            <v>2268</v>
          </cell>
          <cell r="H14">
            <v>8400</v>
          </cell>
          <cell r="I14">
            <v>4500</v>
          </cell>
        </row>
        <row r="15">
          <cell r="F15">
            <v>19215</v>
          </cell>
          <cell r="H15">
            <v>101150</v>
          </cell>
          <cell r="I15">
            <v>30000</v>
          </cell>
        </row>
        <row r="18">
          <cell r="F18">
            <v>113800</v>
          </cell>
          <cell r="H18">
            <v>868750</v>
          </cell>
          <cell r="I18">
            <v>800000</v>
          </cell>
        </row>
        <row r="19">
          <cell r="F19">
            <v>6075</v>
          </cell>
          <cell r="H19">
            <v>31150</v>
          </cell>
          <cell r="I19">
            <v>21000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40775</v>
          </cell>
          <cell r="H8">
            <v>139300</v>
          </cell>
          <cell r="I8">
            <v>130000</v>
          </cell>
        </row>
        <row r="9">
          <cell r="F9">
            <v>10250</v>
          </cell>
          <cell r="H9">
            <v>37200</v>
          </cell>
          <cell r="I9">
            <v>30200</v>
          </cell>
        </row>
        <row r="10">
          <cell r="F10">
            <v>320</v>
          </cell>
          <cell r="H10">
            <v>940</v>
          </cell>
          <cell r="I10">
            <v>300</v>
          </cell>
        </row>
        <row r="11">
          <cell r="F11">
            <v>8500</v>
          </cell>
          <cell r="H11">
            <v>28700</v>
          </cell>
        </row>
        <row r="12">
          <cell r="F12">
            <v>2900</v>
          </cell>
          <cell r="H12">
            <v>9350</v>
          </cell>
        </row>
        <row r="13">
          <cell r="F13">
            <v>11400</v>
          </cell>
          <cell r="H13">
            <v>38050</v>
          </cell>
          <cell r="I13">
            <v>18000</v>
          </cell>
        </row>
        <row r="14">
          <cell r="F14">
            <v>1550</v>
          </cell>
          <cell r="H14">
            <v>3600</v>
          </cell>
          <cell r="I14">
            <v>350</v>
          </cell>
        </row>
        <row r="15">
          <cell r="F15">
            <v>3350</v>
          </cell>
          <cell r="H15">
            <v>12950</v>
          </cell>
          <cell r="I15">
            <v>3000</v>
          </cell>
        </row>
        <row r="18">
          <cell r="F18">
            <v>4350</v>
          </cell>
          <cell r="H18">
            <v>34500</v>
          </cell>
          <cell r="I18">
            <v>27500</v>
          </cell>
        </row>
        <row r="19">
          <cell r="F19">
            <v>2250</v>
          </cell>
          <cell r="H19">
            <v>11400</v>
          </cell>
          <cell r="I19">
            <v>5500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600</v>
          </cell>
          <cell r="H8">
            <v>3300</v>
          </cell>
          <cell r="I8">
            <v>1160</v>
          </cell>
        </row>
        <row r="9">
          <cell r="F9">
            <v>403000</v>
          </cell>
          <cell r="H9">
            <v>3629200</v>
          </cell>
          <cell r="I9">
            <v>3488000</v>
          </cell>
        </row>
        <row r="10">
          <cell r="F10">
            <v>400</v>
          </cell>
          <cell r="H10">
            <v>1900</v>
          </cell>
          <cell r="I10">
            <v>700</v>
          </cell>
        </row>
        <row r="11">
          <cell r="F11">
            <v>128500</v>
          </cell>
          <cell r="H11">
            <v>1056300</v>
          </cell>
        </row>
        <row r="12">
          <cell r="F12">
            <v>155000</v>
          </cell>
          <cell r="H12">
            <v>1137300</v>
          </cell>
        </row>
        <row r="13">
          <cell r="F13">
            <v>283500</v>
          </cell>
          <cell r="H13">
            <v>2193600</v>
          </cell>
          <cell r="I13">
            <v>2097000</v>
          </cell>
        </row>
        <row r="14">
          <cell r="F14">
            <v>5000</v>
          </cell>
          <cell r="H14">
            <v>22900</v>
          </cell>
          <cell r="I14">
            <v>15500</v>
          </cell>
        </row>
        <row r="15">
          <cell r="F15">
            <v>5500</v>
          </cell>
          <cell r="H15">
            <v>34760</v>
          </cell>
          <cell r="I15">
            <v>18100</v>
          </cell>
        </row>
        <row r="18">
          <cell r="F18">
            <v>42000</v>
          </cell>
          <cell r="H18">
            <v>258500</v>
          </cell>
          <cell r="I18">
            <v>233000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600</v>
          </cell>
        </row>
        <row r="9">
          <cell r="F9">
            <v>552300</v>
          </cell>
          <cell r="H9">
            <v>5050900</v>
          </cell>
        </row>
        <row r="10">
          <cell r="F10">
            <v>600</v>
          </cell>
          <cell r="H10">
            <v>3800</v>
          </cell>
        </row>
        <row r="11">
          <cell r="F11">
            <v>67100</v>
          </cell>
          <cell r="H11">
            <v>568200</v>
          </cell>
        </row>
        <row r="12">
          <cell r="F12">
            <v>35100</v>
          </cell>
          <cell r="H12">
            <v>256200</v>
          </cell>
        </row>
        <row r="13">
          <cell r="F13">
            <v>102200</v>
          </cell>
          <cell r="H13">
            <v>824400</v>
          </cell>
        </row>
        <row r="14">
          <cell r="F14">
            <v>4300</v>
          </cell>
          <cell r="H14">
            <v>26000</v>
          </cell>
        </row>
        <row r="15">
          <cell r="F15">
            <v>1700</v>
          </cell>
          <cell r="H15">
            <v>10800</v>
          </cell>
        </row>
        <row r="18">
          <cell r="F18">
            <v>42800</v>
          </cell>
          <cell r="H18">
            <v>432500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9">
          <cell r="F9">
            <v>256000</v>
          </cell>
          <cell r="H9">
            <v>1940000</v>
          </cell>
          <cell r="I9">
            <v>1720000</v>
          </cell>
        </row>
        <row r="10">
          <cell r="F10">
            <v>200</v>
          </cell>
          <cell r="H10">
            <v>1300</v>
          </cell>
          <cell r="I10">
            <v>300</v>
          </cell>
        </row>
        <row r="11">
          <cell r="F11">
            <v>98000</v>
          </cell>
          <cell r="H11">
            <v>725000</v>
          </cell>
        </row>
        <row r="12">
          <cell r="F12">
            <v>44000</v>
          </cell>
          <cell r="H12">
            <v>210000</v>
          </cell>
        </row>
        <row r="13">
          <cell r="F13">
            <v>142000</v>
          </cell>
          <cell r="H13">
            <v>935000</v>
          </cell>
          <cell r="I13">
            <v>800000</v>
          </cell>
        </row>
        <row r="14">
          <cell r="F14">
            <v>3500</v>
          </cell>
          <cell r="H14">
            <v>14700</v>
          </cell>
          <cell r="I14">
            <v>7000</v>
          </cell>
        </row>
        <row r="15">
          <cell r="F15">
            <v>11700</v>
          </cell>
          <cell r="H15">
            <v>76000</v>
          </cell>
          <cell r="I15">
            <v>32000</v>
          </cell>
        </row>
        <row r="18">
          <cell r="F18">
            <v>9500</v>
          </cell>
          <cell r="H18">
            <v>57000</v>
          </cell>
          <cell r="I18">
            <v>57000</v>
          </cell>
        </row>
        <row r="19">
          <cell r="F19">
            <v>1200</v>
          </cell>
          <cell r="H19">
            <v>5000</v>
          </cell>
          <cell r="I19">
            <v>100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0</v>
          </cell>
        </row>
        <row r="9">
          <cell r="F9">
            <v>48400</v>
          </cell>
          <cell r="H9">
            <v>400000</v>
          </cell>
          <cell r="I9">
            <v>380000</v>
          </cell>
        </row>
        <row r="10">
          <cell r="F10">
            <v>180</v>
          </cell>
          <cell r="H10">
            <v>900</v>
          </cell>
          <cell r="I10">
            <v>300</v>
          </cell>
        </row>
        <row r="11">
          <cell r="F11">
            <v>4000</v>
          </cell>
          <cell r="H11">
            <v>30380</v>
          </cell>
        </row>
        <row r="12">
          <cell r="F12">
            <v>1100</v>
          </cell>
          <cell r="H12">
            <v>5800</v>
          </cell>
        </row>
        <row r="13">
          <cell r="F13">
            <v>5100</v>
          </cell>
          <cell r="H13">
            <v>36180</v>
          </cell>
          <cell r="I13">
            <v>14000</v>
          </cell>
        </row>
        <row r="14">
          <cell r="F14">
            <v>700</v>
          </cell>
          <cell r="H14">
            <v>3100</v>
          </cell>
          <cell r="I14">
            <v>700</v>
          </cell>
        </row>
        <row r="15">
          <cell r="F15">
            <v>1600</v>
          </cell>
          <cell r="H15">
            <v>9600</v>
          </cell>
          <cell r="I15">
            <v>2300</v>
          </cell>
        </row>
        <row r="18">
          <cell r="F18">
            <v>127000</v>
          </cell>
          <cell r="H18">
            <v>1210000</v>
          </cell>
          <cell r="I18">
            <v>1190000</v>
          </cell>
        </row>
        <row r="19">
          <cell r="F19">
            <v>300</v>
          </cell>
          <cell r="H19">
            <v>2100</v>
          </cell>
          <cell r="I19">
            <v>1500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0</v>
          </cell>
        </row>
        <row r="9">
          <cell r="F9">
            <v>303018</v>
          </cell>
          <cell r="H9">
            <v>2282572.9</v>
          </cell>
          <cell r="I9">
            <v>1715600</v>
          </cell>
        </row>
        <row r="10">
          <cell r="F10">
            <v>347</v>
          </cell>
          <cell r="H10">
            <v>1617.3</v>
          </cell>
          <cell r="I10">
            <v>905</v>
          </cell>
        </row>
        <row r="11">
          <cell r="F11">
            <v>79644</v>
          </cell>
          <cell r="H11">
            <v>602964.4</v>
          </cell>
        </row>
        <row r="12">
          <cell r="F12">
            <v>5937</v>
          </cell>
          <cell r="H12">
            <v>36997.5</v>
          </cell>
        </row>
        <row r="13">
          <cell r="F13">
            <v>85581</v>
          </cell>
          <cell r="H13">
            <v>639961.9</v>
          </cell>
          <cell r="I13">
            <v>617009</v>
          </cell>
        </row>
        <row r="14">
          <cell r="F14">
            <v>11440</v>
          </cell>
          <cell r="H14">
            <v>61474.8</v>
          </cell>
          <cell r="I14">
            <v>33980</v>
          </cell>
        </row>
        <row r="15">
          <cell r="F15">
            <v>44318</v>
          </cell>
          <cell r="H15">
            <v>276653.4</v>
          </cell>
          <cell r="I15">
            <v>170035</v>
          </cell>
        </row>
        <row r="18">
          <cell r="F18">
            <v>83007.74936571222</v>
          </cell>
          <cell r="H18">
            <v>674617.3884056222</v>
          </cell>
          <cell r="I18">
            <v>500000</v>
          </cell>
        </row>
        <row r="19">
          <cell r="F19">
            <v>179</v>
          </cell>
          <cell r="H19">
            <v>1071</v>
          </cell>
          <cell r="I19">
            <v>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29100</v>
          </cell>
          <cell r="H8">
            <v>204780</v>
          </cell>
          <cell r="I8">
            <v>194000</v>
          </cell>
        </row>
        <row r="9">
          <cell r="F9">
            <v>406000</v>
          </cell>
          <cell r="H9">
            <v>3094430</v>
          </cell>
          <cell r="I9">
            <v>2675000</v>
          </cell>
        </row>
        <row r="10">
          <cell r="F10">
            <v>1070</v>
          </cell>
          <cell r="H10">
            <v>6595</v>
          </cell>
          <cell r="I10">
            <v>4200</v>
          </cell>
        </row>
        <row r="11">
          <cell r="F11">
            <v>72500</v>
          </cell>
          <cell r="H11">
            <v>520050</v>
          </cell>
        </row>
        <row r="12">
          <cell r="F12">
            <v>5800</v>
          </cell>
          <cell r="H12">
            <v>30110</v>
          </cell>
        </row>
        <row r="13">
          <cell r="F13">
            <v>78300</v>
          </cell>
          <cell r="H13">
            <v>550160</v>
          </cell>
          <cell r="I13">
            <v>330000</v>
          </cell>
        </row>
        <row r="14">
          <cell r="F14">
            <v>5100</v>
          </cell>
          <cell r="H14">
            <v>32670</v>
          </cell>
          <cell r="I14">
            <v>14000</v>
          </cell>
        </row>
        <row r="15">
          <cell r="F15">
            <v>50000</v>
          </cell>
          <cell r="H15">
            <v>323300</v>
          </cell>
          <cell r="I15">
            <v>162000</v>
          </cell>
        </row>
        <row r="18">
          <cell r="F18">
            <v>117818</v>
          </cell>
          <cell r="H18">
            <v>941040</v>
          </cell>
          <cell r="I18">
            <v>867000</v>
          </cell>
        </row>
        <row r="19">
          <cell r="F19">
            <v>2160</v>
          </cell>
          <cell r="H19">
            <v>12000</v>
          </cell>
          <cell r="I19">
            <v>2800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72000</v>
          </cell>
          <cell r="H8">
            <v>532000</v>
          </cell>
          <cell r="I8">
            <v>530000</v>
          </cell>
        </row>
        <row r="9">
          <cell r="F9">
            <v>693500</v>
          </cell>
          <cell r="H9">
            <v>5338000</v>
          </cell>
          <cell r="I9">
            <v>5100000</v>
          </cell>
        </row>
        <row r="10">
          <cell r="F10">
            <v>7100</v>
          </cell>
          <cell r="H10">
            <v>43000</v>
          </cell>
          <cell r="I10">
            <v>25000</v>
          </cell>
        </row>
        <row r="11">
          <cell r="F11">
            <v>204000</v>
          </cell>
          <cell r="H11">
            <v>1514000</v>
          </cell>
        </row>
        <row r="12">
          <cell r="F12">
            <v>81000</v>
          </cell>
          <cell r="H12">
            <v>567000</v>
          </cell>
        </row>
        <row r="13">
          <cell r="F13">
            <v>285000</v>
          </cell>
          <cell r="H13">
            <v>2081000</v>
          </cell>
          <cell r="I13">
            <v>1965000</v>
          </cell>
        </row>
        <row r="14">
          <cell r="F14">
            <v>11200</v>
          </cell>
          <cell r="H14">
            <v>60500</v>
          </cell>
          <cell r="I14">
            <v>35000</v>
          </cell>
        </row>
        <row r="15">
          <cell r="F15">
            <v>26500</v>
          </cell>
          <cell r="H15">
            <v>150000</v>
          </cell>
          <cell r="I15">
            <v>78000</v>
          </cell>
        </row>
        <row r="18">
          <cell r="F18">
            <v>150000</v>
          </cell>
          <cell r="H18">
            <v>1276000</v>
          </cell>
          <cell r="I18">
            <v>1050000</v>
          </cell>
        </row>
        <row r="19">
          <cell r="F19">
            <v>8200</v>
          </cell>
          <cell r="H19">
            <v>50000</v>
          </cell>
          <cell r="I19">
            <v>28000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</sheetNames>
    <sheetDataSet>
      <sheetData sheetId="0">
        <row r="8">
          <cell r="F8">
            <v>2700</v>
          </cell>
          <cell r="H8">
            <v>19440</v>
          </cell>
          <cell r="I8">
            <v>17000</v>
          </cell>
        </row>
        <row r="9">
          <cell r="F9">
            <v>240700</v>
          </cell>
          <cell r="H9">
            <v>2118160</v>
          </cell>
          <cell r="I9">
            <v>1960000</v>
          </cell>
        </row>
        <row r="10">
          <cell r="F10">
            <v>330</v>
          </cell>
          <cell r="H10">
            <v>2145</v>
          </cell>
          <cell r="I10">
            <v>2000</v>
          </cell>
        </row>
        <row r="11">
          <cell r="F11">
            <v>41300</v>
          </cell>
          <cell r="H11">
            <v>351050</v>
          </cell>
        </row>
        <row r="12">
          <cell r="F12">
            <v>34800</v>
          </cell>
          <cell r="H12">
            <v>247080</v>
          </cell>
        </row>
        <row r="13">
          <cell r="F13">
            <v>76100</v>
          </cell>
          <cell r="H13">
            <v>598130</v>
          </cell>
          <cell r="I13">
            <v>535000</v>
          </cell>
        </row>
        <row r="14">
          <cell r="F14">
            <v>2100</v>
          </cell>
          <cell r="H14">
            <v>14700</v>
          </cell>
          <cell r="I14">
            <v>11000</v>
          </cell>
        </row>
        <row r="15">
          <cell r="F15">
            <v>1400</v>
          </cell>
          <cell r="H15">
            <v>9100</v>
          </cell>
          <cell r="I15">
            <v>5500</v>
          </cell>
        </row>
        <row r="18">
          <cell r="F18">
            <v>40100</v>
          </cell>
          <cell r="H18">
            <v>320800</v>
          </cell>
          <cell r="I18">
            <v>300000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</sheetNames>
    <sheetDataSet>
      <sheetData sheetId="0">
        <row r="8">
          <cell r="F8">
            <v>37205</v>
          </cell>
          <cell r="H8">
            <v>252350</v>
          </cell>
          <cell r="I8">
            <v>238000</v>
          </cell>
        </row>
        <row r="9">
          <cell r="F9">
            <v>409240</v>
          </cell>
          <cell r="H9">
            <v>2872430</v>
          </cell>
          <cell r="I9">
            <v>2700000</v>
          </cell>
        </row>
        <row r="10">
          <cell r="F10">
            <v>490</v>
          </cell>
          <cell r="H10">
            <v>2442</v>
          </cell>
          <cell r="I10">
            <v>1120</v>
          </cell>
        </row>
        <row r="11">
          <cell r="F11">
            <v>88500</v>
          </cell>
          <cell r="H11">
            <v>570300</v>
          </cell>
        </row>
        <row r="12">
          <cell r="F12">
            <v>19550</v>
          </cell>
          <cell r="H12">
            <v>115325</v>
          </cell>
        </row>
        <row r="13">
          <cell r="F13">
            <v>108050</v>
          </cell>
          <cell r="H13">
            <v>685625</v>
          </cell>
          <cell r="I13">
            <v>595000</v>
          </cell>
        </row>
        <row r="14">
          <cell r="F14">
            <v>4550</v>
          </cell>
          <cell r="H14">
            <v>20000</v>
          </cell>
          <cell r="I14">
            <v>6000</v>
          </cell>
        </row>
        <row r="15">
          <cell r="F15">
            <v>27650</v>
          </cell>
          <cell r="H15">
            <v>152695</v>
          </cell>
          <cell r="I15">
            <v>75000</v>
          </cell>
        </row>
        <row r="18">
          <cell r="F18">
            <v>196850</v>
          </cell>
          <cell r="H18">
            <v>1634960</v>
          </cell>
          <cell r="I18">
            <v>1500000</v>
          </cell>
        </row>
        <row r="19">
          <cell r="F19">
            <v>4700</v>
          </cell>
          <cell r="H19">
            <v>23660</v>
          </cell>
          <cell r="I19">
            <v>13000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650</v>
          </cell>
          <cell r="I8">
            <v>600</v>
          </cell>
        </row>
        <row r="9">
          <cell r="F9">
            <v>284600</v>
          </cell>
          <cell r="H9">
            <v>2682355</v>
          </cell>
          <cell r="I9">
            <v>2600000</v>
          </cell>
        </row>
        <row r="10">
          <cell r="F10">
            <v>65</v>
          </cell>
          <cell r="H10">
            <v>325</v>
          </cell>
          <cell r="I10">
            <v>300</v>
          </cell>
        </row>
        <row r="11">
          <cell r="F11">
            <v>52200</v>
          </cell>
          <cell r="H11">
            <v>458733.6</v>
          </cell>
        </row>
        <row r="12">
          <cell r="F12">
            <v>3500</v>
          </cell>
          <cell r="H12">
            <v>30758</v>
          </cell>
        </row>
        <row r="13">
          <cell r="F13">
            <v>55700</v>
          </cell>
          <cell r="H13">
            <v>489491.6</v>
          </cell>
          <cell r="I13">
            <v>470000</v>
          </cell>
        </row>
        <row r="14">
          <cell r="F14">
            <v>700</v>
          </cell>
          <cell r="H14">
            <v>4130</v>
          </cell>
          <cell r="I14">
            <v>4000</v>
          </cell>
        </row>
        <row r="15">
          <cell r="F15">
            <v>1200</v>
          </cell>
          <cell r="H15">
            <v>7569.6</v>
          </cell>
          <cell r="I15">
            <v>3000</v>
          </cell>
        </row>
        <row r="18">
          <cell r="F18">
            <v>9100</v>
          </cell>
          <cell r="H18">
            <v>77331.8</v>
          </cell>
          <cell r="I18">
            <v>60000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</sheetNames>
    <sheetDataSet>
      <sheetData sheetId="0">
        <row r="8">
          <cell r="F8">
            <v>300</v>
          </cell>
          <cell r="H8">
            <v>1800</v>
          </cell>
          <cell r="I8">
            <v>1800</v>
          </cell>
        </row>
        <row r="9">
          <cell r="F9">
            <v>223000</v>
          </cell>
          <cell r="H9">
            <v>1824020</v>
          </cell>
          <cell r="I9">
            <v>1530000</v>
          </cell>
        </row>
        <row r="10">
          <cell r="F10">
            <v>270</v>
          </cell>
          <cell r="H10">
            <v>1595</v>
          </cell>
          <cell r="I10">
            <v>1575</v>
          </cell>
        </row>
        <row r="11">
          <cell r="F11">
            <v>46000</v>
          </cell>
          <cell r="H11">
            <v>357373.0612244898</v>
          </cell>
        </row>
        <row r="12">
          <cell r="F12">
            <v>3000</v>
          </cell>
          <cell r="H12">
            <v>21060</v>
          </cell>
        </row>
        <row r="13">
          <cell r="F13">
            <v>49000</v>
          </cell>
          <cell r="H13">
            <v>378433.0612244898</v>
          </cell>
          <cell r="I13">
            <v>307000</v>
          </cell>
        </row>
        <row r="14">
          <cell r="F14">
            <v>7200</v>
          </cell>
          <cell r="H14">
            <v>44240</v>
          </cell>
          <cell r="I14">
            <v>29300</v>
          </cell>
        </row>
        <row r="15">
          <cell r="F15">
            <v>8000</v>
          </cell>
          <cell r="H15">
            <v>48840</v>
          </cell>
          <cell r="I15">
            <v>22000</v>
          </cell>
        </row>
        <row r="18">
          <cell r="F18">
            <v>12700</v>
          </cell>
          <cell r="H18">
            <v>114300</v>
          </cell>
          <cell r="I18">
            <v>106600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</sheetNames>
    <sheetDataSet>
      <sheetData sheetId="1">
        <row r="8">
          <cell r="F8">
            <v>67600</v>
          </cell>
          <cell r="H8">
            <v>358850</v>
          </cell>
          <cell r="I8">
            <v>350000</v>
          </cell>
        </row>
        <row r="9">
          <cell r="F9">
            <v>284540</v>
          </cell>
          <cell r="H9">
            <v>1601083</v>
          </cell>
          <cell r="I9">
            <v>1450000</v>
          </cell>
        </row>
        <row r="10">
          <cell r="F10">
            <v>1170</v>
          </cell>
          <cell r="H10">
            <v>4499</v>
          </cell>
          <cell r="I10">
            <v>3000</v>
          </cell>
        </row>
        <row r="11">
          <cell r="F11">
            <v>88600</v>
          </cell>
          <cell r="H11">
            <v>452070</v>
          </cell>
        </row>
        <row r="12">
          <cell r="F12">
            <v>5840</v>
          </cell>
          <cell r="H12">
            <v>23095</v>
          </cell>
        </row>
        <row r="13">
          <cell r="F13">
            <v>94440</v>
          </cell>
          <cell r="H13">
            <v>475165</v>
          </cell>
          <cell r="I13">
            <v>240000</v>
          </cell>
        </row>
        <row r="14">
          <cell r="F14">
            <v>8040</v>
          </cell>
          <cell r="H14">
            <v>25001</v>
          </cell>
          <cell r="I14">
            <v>8000</v>
          </cell>
        </row>
        <row r="15">
          <cell r="F15">
            <v>45530</v>
          </cell>
          <cell r="H15">
            <v>195226</v>
          </cell>
          <cell r="I15">
            <v>55000</v>
          </cell>
        </row>
        <row r="18">
          <cell r="F18">
            <v>160400</v>
          </cell>
          <cell r="H18">
            <v>1404530</v>
          </cell>
          <cell r="I18">
            <v>1100000</v>
          </cell>
        </row>
        <row r="19">
          <cell r="F19">
            <v>25670</v>
          </cell>
          <cell r="H19">
            <v>133650</v>
          </cell>
          <cell r="I19">
            <v>80000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5"/>
    </sheetNames>
    <sheetDataSet>
      <sheetData sheetId="1">
        <row r="8">
          <cell r="F8">
            <v>6980</v>
          </cell>
          <cell r="H8">
            <v>32840</v>
          </cell>
        </row>
        <row r="9">
          <cell r="F9">
            <v>105500</v>
          </cell>
          <cell r="H9">
            <v>627000</v>
          </cell>
        </row>
        <row r="10">
          <cell r="F10">
            <v>3100</v>
          </cell>
          <cell r="H10">
            <v>13050</v>
          </cell>
        </row>
        <row r="11">
          <cell r="F11">
            <v>35400</v>
          </cell>
          <cell r="H11">
            <v>201600</v>
          </cell>
        </row>
        <row r="12">
          <cell r="F12">
            <v>3340</v>
          </cell>
          <cell r="H12">
            <v>13050</v>
          </cell>
        </row>
        <row r="13">
          <cell r="F13">
            <v>38740</v>
          </cell>
          <cell r="H13">
            <v>214650</v>
          </cell>
        </row>
        <row r="14">
          <cell r="F14">
            <v>2660</v>
          </cell>
          <cell r="H14">
            <v>9370</v>
          </cell>
        </row>
        <row r="15">
          <cell r="F15">
            <v>20400</v>
          </cell>
          <cell r="H15">
            <v>102400</v>
          </cell>
        </row>
        <row r="18">
          <cell r="F18">
            <v>133200</v>
          </cell>
          <cell r="H18">
            <v>1370000</v>
          </cell>
        </row>
        <row r="19">
          <cell r="F19">
            <v>6890</v>
          </cell>
          <cell r="H19">
            <v>48340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59800</v>
          </cell>
          <cell r="H8">
            <v>245180</v>
          </cell>
          <cell r="I8">
            <v>238000</v>
          </cell>
        </row>
        <row r="9">
          <cell r="F9">
            <v>14500</v>
          </cell>
          <cell r="H9">
            <v>65250</v>
          </cell>
          <cell r="I9">
            <v>41000</v>
          </cell>
        </row>
        <row r="10">
          <cell r="F10">
            <v>1600</v>
          </cell>
          <cell r="H10">
            <v>4000</v>
          </cell>
          <cell r="I10">
            <v>400</v>
          </cell>
        </row>
        <row r="11">
          <cell r="F11">
            <v>11050</v>
          </cell>
          <cell r="H11">
            <v>47515</v>
          </cell>
        </row>
        <row r="12">
          <cell r="F12">
            <v>1750</v>
          </cell>
          <cell r="H12">
            <v>7350</v>
          </cell>
        </row>
        <row r="13">
          <cell r="F13">
            <v>12800</v>
          </cell>
          <cell r="H13">
            <v>57600</v>
          </cell>
          <cell r="I13">
            <v>25000</v>
          </cell>
        </row>
        <row r="14">
          <cell r="F14">
            <v>2400</v>
          </cell>
          <cell r="H14">
            <v>6960</v>
          </cell>
          <cell r="I14">
            <v>600</v>
          </cell>
        </row>
        <row r="15">
          <cell r="F15">
            <v>6800</v>
          </cell>
          <cell r="H15">
            <v>19720</v>
          </cell>
          <cell r="I15">
            <v>2600</v>
          </cell>
        </row>
        <row r="18">
          <cell r="F18">
            <v>4000</v>
          </cell>
          <cell r="H18">
            <v>21200</v>
          </cell>
          <cell r="I18">
            <v>16000</v>
          </cell>
        </row>
        <row r="19">
          <cell r="F19">
            <v>3000</v>
          </cell>
          <cell r="H19">
            <v>15600</v>
          </cell>
          <cell r="I19">
            <v>8000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5"/>
    </sheetNames>
    <sheetDataSet>
      <sheetData sheetId="1">
        <row r="8">
          <cell r="F8">
            <v>41200</v>
          </cell>
          <cell r="H8">
            <v>134000</v>
          </cell>
        </row>
        <row r="9">
          <cell r="F9">
            <v>10200</v>
          </cell>
          <cell r="H9">
            <v>38600</v>
          </cell>
        </row>
        <row r="10">
          <cell r="F10">
            <v>335</v>
          </cell>
          <cell r="H10">
            <v>1025</v>
          </cell>
        </row>
        <row r="11">
          <cell r="F11">
            <v>8200</v>
          </cell>
          <cell r="H11">
            <v>28000</v>
          </cell>
        </row>
        <row r="12">
          <cell r="F12">
            <v>2750</v>
          </cell>
          <cell r="H12">
            <v>8900</v>
          </cell>
        </row>
        <row r="13">
          <cell r="F13">
            <v>10950</v>
          </cell>
          <cell r="H13">
            <v>36900</v>
          </cell>
        </row>
        <row r="14">
          <cell r="F14">
            <v>1500</v>
          </cell>
          <cell r="H14">
            <v>3650</v>
          </cell>
        </row>
        <row r="15">
          <cell r="F15">
            <v>3250</v>
          </cell>
          <cell r="H15">
            <v>13450</v>
          </cell>
        </row>
        <row r="18">
          <cell r="F18">
            <v>5350</v>
          </cell>
          <cell r="H18">
            <v>42500</v>
          </cell>
        </row>
        <row r="19">
          <cell r="F19">
            <v>2150</v>
          </cell>
          <cell r="H19">
            <v>10900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780</v>
          </cell>
          <cell r="H8">
            <v>4430</v>
          </cell>
        </row>
        <row r="9">
          <cell r="F9">
            <v>391880</v>
          </cell>
          <cell r="H9">
            <v>3343000</v>
          </cell>
        </row>
        <row r="10">
          <cell r="F10">
            <v>280</v>
          </cell>
          <cell r="H10">
            <v>1270</v>
          </cell>
        </row>
        <row r="11">
          <cell r="F11">
            <v>112200</v>
          </cell>
          <cell r="H11">
            <v>820000</v>
          </cell>
        </row>
        <row r="12">
          <cell r="F12">
            <v>168600</v>
          </cell>
          <cell r="H12">
            <v>1143000</v>
          </cell>
        </row>
        <row r="13">
          <cell r="F13">
            <v>280800</v>
          </cell>
          <cell r="H13">
            <v>1963700</v>
          </cell>
        </row>
        <row r="14">
          <cell r="F14">
            <v>6140</v>
          </cell>
          <cell r="H14">
            <v>30500</v>
          </cell>
        </row>
        <row r="15">
          <cell r="F15">
            <v>5780</v>
          </cell>
          <cell r="H15">
            <v>36600</v>
          </cell>
        </row>
        <row r="18">
          <cell r="F18">
            <v>53230</v>
          </cell>
          <cell r="H18">
            <v>529140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A3" sqref="A3"/>
    </sheetView>
  </sheetViews>
  <sheetFormatPr defaultColWidth="12" defaultRowHeight="11.25"/>
  <cols>
    <col min="1" max="1" width="16.66015625" style="7" customWidth="1"/>
    <col min="2" max="2" width="14.33203125" style="7" customWidth="1"/>
    <col min="3" max="3" width="14.33203125" style="20" customWidth="1"/>
    <col min="4" max="4" width="14.33203125" style="21" customWidth="1"/>
    <col min="5" max="5" width="16.66015625" style="20" customWidth="1"/>
    <col min="6" max="6" width="16.66015625" style="22" customWidth="1"/>
    <col min="7" max="8" width="12.33203125" style="7" customWidth="1"/>
    <col min="9" max="9" width="12.33203125" style="6" customWidth="1"/>
    <col min="10" max="16384" width="11.5" style="7" customWidth="1"/>
  </cols>
  <sheetData>
    <row r="1" spans="1:9" s="3" customFormat="1" ht="64.5" customHeight="1">
      <c r="A1" s="298"/>
      <c r="B1" s="299"/>
      <c r="C1" s="299"/>
      <c r="D1" s="299"/>
      <c r="E1" s="299"/>
      <c r="F1" s="299"/>
      <c r="G1" s="299"/>
      <c r="H1" s="299"/>
      <c r="I1" s="299"/>
    </row>
    <row r="2" spans="1:9" ht="12.75" customHeight="1">
      <c r="A2" s="300"/>
      <c r="B2" s="301"/>
      <c r="C2" s="302"/>
      <c r="D2" s="303"/>
      <c r="E2" s="304"/>
      <c r="F2" s="304"/>
      <c r="G2" s="304"/>
      <c r="H2" s="304"/>
      <c r="I2" s="305"/>
    </row>
    <row r="3" spans="1:9" s="3" customFormat="1" ht="64.5" customHeight="1">
      <c r="A3" s="298"/>
      <c r="B3" s="307" t="s">
        <v>42</v>
      </c>
      <c r="C3" s="307"/>
      <c r="D3" s="307"/>
      <c r="E3" s="307"/>
      <c r="F3" s="307"/>
      <c r="G3" s="307"/>
      <c r="H3" s="307"/>
      <c r="I3" s="307"/>
    </row>
    <row r="4" spans="1:9" s="8" customFormat="1" ht="12.75" customHeight="1" thickBot="1">
      <c r="A4" s="308"/>
      <c r="B4" s="309"/>
      <c r="C4" s="309"/>
      <c r="D4" s="309"/>
      <c r="E4" s="310"/>
      <c r="F4" s="309"/>
      <c r="G4" s="309"/>
      <c r="H4" s="309"/>
      <c r="I4" s="305"/>
    </row>
    <row r="5" spans="1:9" s="9" customFormat="1" ht="16.5" customHeight="1">
      <c r="A5" s="311"/>
      <c r="B5" s="312" t="s">
        <v>43</v>
      </c>
      <c r="C5" s="313" t="s">
        <v>44</v>
      </c>
      <c r="D5" s="314" t="s">
        <v>45</v>
      </c>
      <c r="E5" s="312" t="s">
        <v>46</v>
      </c>
      <c r="F5" s="314" t="s">
        <v>47</v>
      </c>
      <c r="G5" s="312" t="s">
        <v>48</v>
      </c>
      <c r="H5" s="313" t="s">
        <v>49</v>
      </c>
      <c r="I5" s="315" t="s">
        <v>48</v>
      </c>
    </row>
    <row r="6" spans="1:9" s="10" customFormat="1" ht="16.5" customHeight="1">
      <c r="A6" s="316"/>
      <c r="B6" s="317"/>
      <c r="C6" s="318"/>
      <c r="D6" s="319"/>
      <c r="E6" s="317" t="s">
        <v>50</v>
      </c>
      <c r="F6" s="319" t="s">
        <v>98</v>
      </c>
      <c r="G6" s="317" t="s">
        <v>51</v>
      </c>
      <c r="H6" s="318" t="s">
        <v>52</v>
      </c>
      <c r="I6" s="320" t="s">
        <v>53</v>
      </c>
    </row>
    <row r="7" spans="1:9" s="11" customFormat="1" ht="12.75" customHeight="1">
      <c r="A7" s="321"/>
      <c r="B7" s="322" t="s">
        <v>54</v>
      </c>
      <c r="C7" s="323" t="s">
        <v>24</v>
      </c>
      <c r="D7" s="324" t="s">
        <v>55</v>
      </c>
      <c r="E7" s="322" t="s">
        <v>55</v>
      </c>
      <c r="F7" s="324" t="s">
        <v>55</v>
      </c>
      <c r="G7" s="322" t="s">
        <v>56</v>
      </c>
      <c r="H7" s="323" t="s">
        <v>55</v>
      </c>
      <c r="I7" s="324" t="s">
        <v>56</v>
      </c>
    </row>
    <row r="8" spans="1:9" ht="12.75" customHeight="1">
      <c r="A8" s="325"/>
      <c r="B8" s="326"/>
      <c r="C8" s="327"/>
      <c r="D8" s="328"/>
      <c r="E8" s="326"/>
      <c r="F8" s="329"/>
      <c r="G8" s="326"/>
      <c r="H8" s="327"/>
      <c r="I8" s="328"/>
    </row>
    <row r="9" spans="1:9" s="14" customFormat="1" ht="16.5" customHeight="1">
      <c r="A9" s="330" t="s">
        <v>25</v>
      </c>
      <c r="B9" s="331"/>
      <c r="C9" s="332"/>
      <c r="D9" s="333"/>
      <c r="E9" s="331"/>
      <c r="F9" s="333"/>
      <c r="G9" s="331"/>
      <c r="H9" s="332"/>
      <c r="I9" s="333"/>
    </row>
    <row r="10" spans="1:9" s="14" customFormat="1" ht="16.5" customHeight="1">
      <c r="A10" s="334" t="s">
        <v>33</v>
      </c>
      <c r="B10" s="335">
        <v>5167908</v>
      </c>
      <c r="C10" s="336">
        <v>79.36593666141115</v>
      </c>
      <c r="D10" s="337">
        <v>41015585.9</v>
      </c>
      <c r="E10" s="335">
        <v>37534300</v>
      </c>
      <c r="F10" s="337">
        <v>21176734.700000003</v>
      </c>
      <c r="G10" s="338">
        <v>0.564196873259925</v>
      </c>
      <c r="H10" s="336">
        <v>3481285.9</v>
      </c>
      <c r="I10" s="15">
        <v>0.9151228533346394</v>
      </c>
    </row>
    <row r="11" spans="1:9" s="17" customFormat="1" ht="16.5" customHeight="1">
      <c r="A11" s="339" t="s">
        <v>32</v>
      </c>
      <c r="B11" s="340">
        <v>5005673</v>
      </c>
      <c r="C11" s="341">
        <v>74.88275866202207</v>
      </c>
      <c r="D11" s="342">
        <v>37483860.32</v>
      </c>
      <c r="E11" s="340">
        <v>34505082.800000004</v>
      </c>
      <c r="F11" s="343">
        <v>19729359</v>
      </c>
      <c r="G11" s="344">
        <v>0.5717812391396434</v>
      </c>
      <c r="H11" s="341">
        <v>2978777.52</v>
      </c>
      <c r="I11" s="16">
        <v>0.9205317303348655</v>
      </c>
    </row>
    <row r="12" spans="1:9" ht="12.75" customHeight="1">
      <c r="A12" s="345" t="s">
        <v>57</v>
      </c>
      <c r="B12" s="346">
        <v>0.03241022735604182</v>
      </c>
      <c r="C12" s="347">
        <v>0.05986929540915531</v>
      </c>
      <c r="D12" s="348">
        <v>0.09421990024105398</v>
      </c>
      <c r="E12" s="346">
        <v>0.08779046314880867</v>
      </c>
      <c r="F12" s="348">
        <v>0.0733615167122259</v>
      </c>
      <c r="G12" s="346">
        <v>-0.0075843658797184466</v>
      </c>
      <c r="H12" s="347">
        <v>0.16869617708139661</v>
      </c>
      <c r="I12" s="349">
        <v>-0.005875818097284324</v>
      </c>
    </row>
    <row r="13" spans="1:9" ht="12.75" customHeight="1">
      <c r="A13" s="350"/>
      <c r="B13" s="351"/>
      <c r="C13" s="352"/>
      <c r="D13" s="353"/>
      <c r="E13" s="351"/>
      <c r="F13" s="353"/>
      <c r="G13" s="351"/>
      <c r="H13" s="352"/>
      <c r="I13" s="354"/>
    </row>
    <row r="14" spans="1:9" s="14" customFormat="1" ht="16.5" customHeight="1">
      <c r="A14" s="330" t="s">
        <v>26</v>
      </c>
      <c r="B14" s="355"/>
      <c r="C14" s="356"/>
      <c r="D14" s="357"/>
      <c r="E14" s="355"/>
      <c r="F14" s="357"/>
      <c r="G14" s="355"/>
      <c r="H14" s="356"/>
      <c r="I14" s="357"/>
    </row>
    <row r="15" spans="1:9" s="14" customFormat="1" ht="16.5" customHeight="1">
      <c r="A15" s="334" t="s">
        <v>33</v>
      </c>
      <c r="B15" s="335">
        <v>322470</v>
      </c>
      <c r="C15" s="336">
        <v>56.54386454553912</v>
      </c>
      <c r="D15" s="337">
        <v>1823370</v>
      </c>
      <c r="E15" s="335">
        <v>1747710</v>
      </c>
      <c r="F15" s="337">
        <v>1054922.7</v>
      </c>
      <c r="G15" s="338">
        <v>0.6036028288446024</v>
      </c>
      <c r="H15" s="336">
        <v>75660</v>
      </c>
      <c r="I15" s="15">
        <v>0.9585054048273253</v>
      </c>
    </row>
    <row r="16" spans="1:9" s="17" customFormat="1" ht="16.5" customHeight="1">
      <c r="A16" s="358" t="s">
        <v>32</v>
      </c>
      <c r="B16" s="340">
        <v>287801</v>
      </c>
      <c r="C16" s="341">
        <v>51.959277417382154</v>
      </c>
      <c r="D16" s="342">
        <v>1495393.2</v>
      </c>
      <c r="E16" s="340">
        <v>1443925.8</v>
      </c>
      <c r="F16" s="343">
        <v>983368.9</v>
      </c>
      <c r="G16" s="344">
        <v>0.6810383885376936</v>
      </c>
      <c r="H16" s="341">
        <v>51467.40000000014</v>
      </c>
      <c r="I16" s="16">
        <v>0.9655826975808101</v>
      </c>
    </row>
    <row r="17" spans="1:9" ht="12.75" customHeight="1">
      <c r="A17" s="345" t="s">
        <v>57</v>
      </c>
      <c r="B17" s="346">
        <v>0.12046170791623378</v>
      </c>
      <c r="C17" s="347">
        <v>0.0882342356559267</v>
      </c>
      <c r="D17" s="348">
        <v>0.21932479029595697</v>
      </c>
      <c r="E17" s="346">
        <v>0.21038768058580315</v>
      </c>
      <c r="F17" s="348">
        <v>0.07276394443631462</v>
      </c>
      <c r="G17" s="346">
        <v>-0.07743555969309124</v>
      </c>
      <c r="H17" s="347">
        <v>0.47005677380244193</v>
      </c>
      <c r="I17" s="349">
        <v>-0.007329556309590424</v>
      </c>
    </row>
    <row r="18" spans="1:9" ht="12.75" customHeight="1">
      <c r="A18" s="350"/>
      <c r="B18" s="351"/>
      <c r="C18" s="352"/>
      <c r="D18" s="353"/>
      <c r="E18" s="351"/>
      <c r="F18" s="353"/>
      <c r="G18" s="351"/>
      <c r="H18" s="352"/>
      <c r="I18" s="354"/>
    </row>
    <row r="19" spans="1:9" s="14" customFormat="1" ht="16.5" customHeight="1">
      <c r="A19" s="330" t="s">
        <v>27</v>
      </c>
      <c r="B19" s="359"/>
      <c r="C19" s="360"/>
      <c r="D19" s="361"/>
      <c r="E19" s="362"/>
      <c r="F19" s="363"/>
      <c r="G19" s="364"/>
      <c r="H19" s="365"/>
      <c r="I19" s="363"/>
    </row>
    <row r="20" spans="1:9" s="14" customFormat="1" ht="16.5" customHeight="1">
      <c r="A20" s="334" t="s">
        <v>33</v>
      </c>
      <c r="B20" s="335">
        <v>1759081</v>
      </c>
      <c r="C20" s="336">
        <v>71.28517425419575</v>
      </c>
      <c r="D20" s="337">
        <v>12539639.56122449</v>
      </c>
      <c r="E20" s="335">
        <v>10891509</v>
      </c>
      <c r="F20" s="337">
        <v>8085727.3</v>
      </c>
      <c r="G20" s="338">
        <v>0.7423881576005675</v>
      </c>
      <c r="H20" s="336">
        <v>1648130.5612244904</v>
      </c>
      <c r="I20" s="15">
        <v>0.8685663528702294</v>
      </c>
    </row>
    <row r="21" spans="1:9" s="17" customFormat="1" ht="16.5" customHeight="1">
      <c r="A21" s="339" t="s">
        <v>32</v>
      </c>
      <c r="B21" s="340">
        <v>1753426</v>
      </c>
      <c r="C21" s="341">
        <v>66.56930553658057</v>
      </c>
      <c r="D21" s="342">
        <v>11672435.112978432</v>
      </c>
      <c r="E21" s="340">
        <v>9901975.2</v>
      </c>
      <c r="F21" s="343">
        <v>7122062.399999999</v>
      </c>
      <c r="G21" s="344">
        <v>0.7192567398068216</v>
      </c>
      <c r="H21" s="341">
        <v>1770459.912978433</v>
      </c>
      <c r="I21" s="16">
        <v>0.8483212889305436</v>
      </c>
    </row>
    <row r="22" spans="1:9" ht="12.75" customHeight="1">
      <c r="A22" s="345" t="s">
        <v>57</v>
      </c>
      <c r="B22" s="346">
        <v>0.0032251147182715822</v>
      </c>
      <c r="C22" s="347">
        <v>0.07084148887543606</v>
      </c>
      <c r="D22" s="348">
        <v>0.0742950755221441</v>
      </c>
      <c r="E22" s="346">
        <v>0.09993297094906883</v>
      </c>
      <c r="F22" s="348">
        <v>0.1353070003992103</v>
      </c>
      <c r="G22" s="346">
        <v>0.023131417793745945</v>
      </c>
      <c r="H22" s="347">
        <v>-0.06909467469847919</v>
      </c>
      <c r="I22" s="349">
        <v>0.023864854276153258</v>
      </c>
    </row>
    <row r="23" spans="1:9" ht="12.75" customHeight="1">
      <c r="A23" s="350"/>
      <c r="B23" s="351"/>
      <c r="C23" s="352"/>
      <c r="D23" s="353"/>
      <c r="E23" s="351"/>
      <c r="F23" s="353"/>
      <c r="G23" s="351"/>
      <c r="H23" s="352"/>
      <c r="I23" s="354"/>
    </row>
    <row r="24" spans="1:9" s="14" customFormat="1" ht="16.5" customHeight="1">
      <c r="A24" s="330" t="s">
        <v>28</v>
      </c>
      <c r="B24" s="359"/>
      <c r="C24" s="360"/>
      <c r="D24" s="361"/>
      <c r="E24" s="362"/>
      <c r="F24" s="363"/>
      <c r="G24" s="364"/>
      <c r="H24" s="365"/>
      <c r="I24" s="363"/>
    </row>
    <row r="25" spans="1:9" s="14" customFormat="1" ht="16.5" customHeight="1">
      <c r="A25" s="334" t="s">
        <v>33</v>
      </c>
      <c r="B25" s="335">
        <v>94648</v>
      </c>
      <c r="C25" s="336">
        <v>47.69057983264305</v>
      </c>
      <c r="D25" s="337">
        <v>451381.8</v>
      </c>
      <c r="E25" s="335">
        <v>236180</v>
      </c>
      <c r="F25" s="337">
        <v>162842.7</v>
      </c>
      <c r="G25" s="338">
        <v>0.6894855618595985</v>
      </c>
      <c r="H25" s="336">
        <v>215201.8</v>
      </c>
      <c r="I25" s="15">
        <v>0.5232377557092466</v>
      </c>
    </row>
    <row r="26" spans="1:9" s="17" customFormat="1" ht="16.5" customHeight="1">
      <c r="A26" s="339" t="s">
        <v>32</v>
      </c>
      <c r="B26" s="340">
        <v>97980</v>
      </c>
      <c r="C26" s="341">
        <v>46.55720963461931</v>
      </c>
      <c r="D26" s="342">
        <v>456167.54</v>
      </c>
      <c r="E26" s="340">
        <v>249463.7</v>
      </c>
      <c r="F26" s="343">
        <v>180253.3</v>
      </c>
      <c r="G26" s="344">
        <v>0.722563242668172</v>
      </c>
      <c r="H26" s="341">
        <v>206703.84</v>
      </c>
      <c r="I26" s="16">
        <v>0.5468685913074832</v>
      </c>
    </row>
    <row r="27" spans="1:9" ht="12.75" customHeight="1">
      <c r="A27" s="345" t="s">
        <v>57</v>
      </c>
      <c r="B27" s="346">
        <v>-0.03400694019187589</v>
      </c>
      <c r="C27" s="347">
        <v>0.02434360235328592</v>
      </c>
      <c r="D27" s="348">
        <v>-0.010491189267872958</v>
      </c>
      <c r="E27" s="346">
        <v>-0.05324902981876711</v>
      </c>
      <c r="F27" s="348">
        <v>-0.0965896324782961</v>
      </c>
      <c r="G27" s="346">
        <v>-0.03307768080857343</v>
      </c>
      <c r="H27" s="347">
        <v>0.0411117664771008</v>
      </c>
      <c r="I27" s="348">
        <v>-0.043211177189274586</v>
      </c>
    </row>
    <row r="28" spans="1:9" ht="12.75" customHeight="1">
      <c r="A28" s="350"/>
      <c r="B28" s="351"/>
      <c r="C28" s="352"/>
      <c r="D28" s="353"/>
      <c r="E28" s="351"/>
      <c r="F28" s="353"/>
      <c r="G28" s="351"/>
      <c r="H28" s="352"/>
      <c r="I28" s="353"/>
    </row>
    <row r="29" spans="1:9" s="14" customFormat="1" ht="16.5" customHeight="1">
      <c r="A29" s="330" t="s">
        <v>29</v>
      </c>
      <c r="B29" s="359"/>
      <c r="C29" s="360"/>
      <c r="D29" s="361"/>
      <c r="E29" s="362"/>
      <c r="F29" s="363"/>
      <c r="G29" s="364"/>
      <c r="H29" s="365"/>
      <c r="I29" s="363"/>
    </row>
    <row r="30" spans="1:9" s="14" customFormat="1" ht="16.5" customHeight="1">
      <c r="A30" s="334" t="s">
        <v>33</v>
      </c>
      <c r="B30" s="335">
        <v>25722</v>
      </c>
      <c r="C30" s="336">
        <v>49.1393748542104</v>
      </c>
      <c r="D30" s="337">
        <v>126396.3</v>
      </c>
      <c r="E30" s="335">
        <v>60295</v>
      </c>
      <c r="F30" s="337">
        <v>38665.796</v>
      </c>
      <c r="G30" s="338">
        <v>0.641276988141637</v>
      </c>
      <c r="H30" s="336">
        <v>66101.3</v>
      </c>
      <c r="I30" s="15">
        <v>0.477031368797979</v>
      </c>
    </row>
    <row r="31" spans="1:9" s="17" customFormat="1" ht="16.5" customHeight="1">
      <c r="A31" s="339" t="s">
        <v>32</v>
      </c>
      <c r="B31" s="340">
        <v>26144</v>
      </c>
      <c r="C31" s="341">
        <v>48.62236077111383</v>
      </c>
      <c r="D31" s="342">
        <v>127118.3</v>
      </c>
      <c r="E31" s="340">
        <v>64886.9</v>
      </c>
      <c r="F31" s="343">
        <v>38677.9</v>
      </c>
      <c r="G31" s="344">
        <v>0.5960817977126354</v>
      </c>
      <c r="H31" s="341">
        <v>62231.4</v>
      </c>
      <c r="I31" s="16">
        <v>0.5104449949377863</v>
      </c>
    </row>
    <row r="32" spans="1:9" ht="12.75" customHeight="1">
      <c r="A32" s="345" t="s">
        <v>57</v>
      </c>
      <c r="B32" s="346">
        <v>-0.016141370869033</v>
      </c>
      <c r="C32" s="347">
        <v>0.010633257515618721</v>
      </c>
      <c r="D32" s="348">
        <v>-0.005679748706519883</v>
      </c>
      <c r="E32" s="346">
        <v>-0.07076775127182844</v>
      </c>
      <c r="F32" s="348">
        <v>-0.00031294356725675154</v>
      </c>
      <c r="G32" s="346">
        <v>0.045195190429001664</v>
      </c>
      <c r="H32" s="347">
        <v>0.06218564904533719</v>
      </c>
      <c r="I32" s="349">
        <v>-0.06545979776700472</v>
      </c>
    </row>
    <row r="33" spans="1:9" ht="12.75" customHeight="1">
      <c r="A33" s="350"/>
      <c r="B33" s="351"/>
      <c r="C33" s="352"/>
      <c r="D33" s="353"/>
      <c r="E33" s="351"/>
      <c r="F33" s="353"/>
      <c r="G33" s="351"/>
      <c r="H33" s="352"/>
      <c r="I33" s="354"/>
    </row>
    <row r="34" spans="1:9" s="14" customFormat="1" ht="16.5" customHeight="1">
      <c r="A34" s="330" t="s">
        <v>30</v>
      </c>
      <c r="B34" s="359"/>
      <c r="C34" s="360"/>
      <c r="D34" s="361"/>
      <c r="E34" s="362"/>
      <c r="F34" s="363"/>
      <c r="G34" s="364"/>
      <c r="H34" s="365"/>
      <c r="I34" s="363"/>
    </row>
    <row r="35" spans="1:9" s="14" customFormat="1" ht="16.5" customHeight="1">
      <c r="A35" s="334" t="s">
        <v>33</v>
      </c>
      <c r="B35" s="335">
        <v>376063</v>
      </c>
      <c r="C35" s="336">
        <v>54.51730162233456</v>
      </c>
      <c r="D35" s="337">
        <v>2050194</v>
      </c>
      <c r="E35" s="335">
        <v>820735</v>
      </c>
      <c r="F35" s="337">
        <v>620601.2</v>
      </c>
      <c r="G35" s="338">
        <v>0.7561529604561765</v>
      </c>
      <c r="H35" s="336">
        <v>1229459</v>
      </c>
      <c r="I35" s="15">
        <v>0.4003206525821459</v>
      </c>
    </row>
    <row r="36" spans="1:9" s="17" customFormat="1" ht="16.5" customHeight="1">
      <c r="A36" s="339" t="s">
        <v>32</v>
      </c>
      <c r="B36" s="340">
        <v>387466</v>
      </c>
      <c r="C36" s="341">
        <v>52.20461976018541</v>
      </c>
      <c r="D36" s="342">
        <v>2022751.52</v>
      </c>
      <c r="E36" s="340">
        <v>852825.8</v>
      </c>
      <c r="F36" s="343">
        <v>669200.8</v>
      </c>
      <c r="G36" s="344">
        <v>0.7846863919923623</v>
      </c>
      <c r="H36" s="341">
        <v>1169925.72</v>
      </c>
      <c r="I36" s="16">
        <v>0.4216166897256861</v>
      </c>
    </row>
    <row r="37" spans="1:9" ht="12.75" customHeight="1">
      <c r="A37" s="345" t="s">
        <v>57</v>
      </c>
      <c r="B37" s="346">
        <v>-0.029429678991188868</v>
      </c>
      <c r="C37" s="347">
        <v>0.0443003296024953</v>
      </c>
      <c r="D37" s="348">
        <v>0.013566906131901035</v>
      </c>
      <c r="E37" s="346">
        <v>-0.03762878655875557</v>
      </c>
      <c r="F37" s="348">
        <v>-0.07262334414423877</v>
      </c>
      <c r="G37" s="346">
        <v>-0.028533431536185816</v>
      </c>
      <c r="H37" s="347">
        <v>0.05088637593162737</v>
      </c>
      <c r="I37" s="349">
        <v>-0.050510422529515986</v>
      </c>
    </row>
    <row r="38" spans="1:9" ht="12.75" customHeight="1">
      <c r="A38" s="350"/>
      <c r="B38" s="351"/>
      <c r="C38" s="352"/>
      <c r="D38" s="353"/>
      <c r="E38" s="351"/>
      <c r="F38" s="353"/>
      <c r="G38" s="351"/>
      <c r="H38" s="352"/>
      <c r="I38" s="354"/>
    </row>
    <row r="39" spans="1:9" s="14" customFormat="1" ht="16.5" customHeight="1">
      <c r="A39" s="330" t="s">
        <v>34</v>
      </c>
      <c r="B39" s="359"/>
      <c r="C39" s="360"/>
      <c r="D39" s="361"/>
      <c r="E39" s="362"/>
      <c r="F39" s="363"/>
      <c r="G39" s="364"/>
      <c r="H39" s="365"/>
      <c r="I39" s="363"/>
    </row>
    <row r="40" spans="1:9" s="14" customFormat="1" ht="16.5" customHeight="1">
      <c r="A40" s="334" t="s">
        <v>33</v>
      </c>
      <c r="B40" s="335">
        <v>1570505.7493657123</v>
      </c>
      <c r="C40" s="336">
        <v>82.68099746626191</v>
      </c>
      <c r="D40" s="337">
        <v>12985098.188405622</v>
      </c>
      <c r="E40" s="335">
        <v>11406700</v>
      </c>
      <c r="F40" s="337">
        <v>1483644.4</v>
      </c>
      <c r="G40" s="338">
        <v>0.1300678022565685</v>
      </c>
      <c r="H40" s="336">
        <v>1578398.1884056218</v>
      </c>
      <c r="I40" s="15">
        <v>0.8784454175467867</v>
      </c>
    </row>
    <row r="41" spans="1:9" s="17" customFormat="1" ht="16.5" customHeight="1">
      <c r="A41" s="339" t="s">
        <v>32</v>
      </c>
      <c r="B41" s="340">
        <v>1763519.1861107894</v>
      </c>
      <c r="C41" s="341">
        <v>101.78061482169423</v>
      </c>
      <c r="D41" s="342">
        <v>17949206.701220993</v>
      </c>
      <c r="E41" s="340">
        <v>16179254.3</v>
      </c>
      <c r="F41" s="343">
        <v>929219.7</v>
      </c>
      <c r="G41" s="344">
        <v>0.05743278909955696</v>
      </c>
      <c r="H41" s="341">
        <v>1769952.4012209922</v>
      </c>
      <c r="I41" s="16">
        <v>0.9013910513883273</v>
      </c>
    </row>
    <row r="42" spans="1:9" ht="12.75" customHeight="1">
      <c r="A42" s="345" t="s">
        <v>57</v>
      </c>
      <c r="B42" s="367">
        <v>-0.1094478802755432</v>
      </c>
      <c r="C42" s="368">
        <v>-0.18765476499520306</v>
      </c>
      <c r="D42" s="349">
        <v>-0.27656422901841604</v>
      </c>
      <c r="E42" s="367">
        <v>-0.29497986813891663</v>
      </c>
      <c r="F42" s="349">
        <v>0.5966562052009872</v>
      </c>
      <c r="G42" s="367">
        <v>0.07263501315701154</v>
      </c>
      <c r="H42" s="368">
        <v>-0.10822562950462833</v>
      </c>
      <c r="I42" s="349">
        <v>-0.025455803900204632</v>
      </c>
    </row>
    <row r="43" spans="1:9" ht="12.75" customHeight="1">
      <c r="A43" s="350"/>
      <c r="B43" s="366"/>
      <c r="C43" s="369"/>
      <c r="D43" s="354"/>
      <c r="E43" s="366"/>
      <c r="F43" s="354"/>
      <c r="G43" s="366"/>
      <c r="H43" s="369"/>
      <c r="I43" s="354"/>
    </row>
    <row r="44" spans="1:9" s="14" customFormat="1" ht="16.5" customHeight="1">
      <c r="A44" s="330" t="s">
        <v>35</v>
      </c>
      <c r="B44" s="359"/>
      <c r="C44" s="360"/>
      <c r="D44" s="361"/>
      <c r="E44" s="362"/>
      <c r="F44" s="363"/>
      <c r="G44" s="364"/>
      <c r="H44" s="365"/>
      <c r="I44" s="363"/>
    </row>
    <row r="45" spans="1:9" s="14" customFormat="1" ht="16.5" customHeight="1">
      <c r="A45" s="334" t="s">
        <v>33</v>
      </c>
      <c r="B45" s="335">
        <v>62654</v>
      </c>
      <c r="C45" s="336">
        <v>53.121269192709164</v>
      </c>
      <c r="D45" s="337">
        <v>332826</v>
      </c>
      <c r="E45" s="335">
        <v>186630</v>
      </c>
      <c r="F45" s="337">
        <v>25499.2</v>
      </c>
      <c r="G45" s="338">
        <v>0.13662969511868403</v>
      </c>
      <c r="H45" s="336">
        <v>146196</v>
      </c>
      <c r="I45" s="15">
        <v>0.5607434515332336</v>
      </c>
    </row>
    <row r="46" spans="1:9" s="17" customFormat="1" ht="16.5" customHeight="1">
      <c r="A46" s="339" t="s">
        <v>32</v>
      </c>
      <c r="B46" s="340">
        <v>63655</v>
      </c>
      <c r="C46" s="341">
        <v>64.03927421255203</v>
      </c>
      <c r="D46" s="342">
        <v>407642</v>
      </c>
      <c r="E46" s="340">
        <v>296822.8</v>
      </c>
      <c r="F46" s="343">
        <v>7847.4</v>
      </c>
      <c r="G46" s="344">
        <v>0.026437996003002468</v>
      </c>
      <c r="H46" s="341">
        <v>110819.2</v>
      </c>
      <c r="I46" s="16">
        <v>0.7281457749692132</v>
      </c>
    </row>
    <row r="47" spans="1:9" ht="12.75" customHeight="1">
      <c r="A47" s="345" t="s">
        <v>57</v>
      </c>
      <c r="B47" s="367">
        <v>-0.015725394705836115</v>
      </c>
      <c r="C47" s="368">
        <v>-0.17048920610194673</v>
      </c>
      <c r="D47" s="349">
        <v>-0.1835335907487452</v>
      </c>
      <c r="E47" s="367">
        <v>-0.37124102326371156</v>
      </c>
      <c r="F47" s="349">
        <v>2.2493819609042482</v>
      </c>
      <c r="G47" s="367">
        <v>0.11019169911568157</v>
      </c>
      <c r="H47" s="368">
        <v>0.319229880742687</v>
      </c>
      <c r="I47" s="349">
        <v>-0.2299022107806058</v>
      </c>
    </row>
    <row r="48" spans="1:9" ht="12.75" customHeight="1">
      <c r="A48" s="350"/>
      <c r="B48" s="366"/>
      <c r="C48" s="369"/>
      <c r="D48" s="354"/>
      <c r="E48" s="366"/>
      <c r="F48" s="354"/>
      <c r="G48" s="366"/>
      <c r="H48" s="369"/>
      <c r="I48" s="354"/>
    </row>
    <row r="49" spans="1:9" s="14" customFormat="1" ht="16.5" customHeight="1">
      <c r="A49" s="330" t="s">
        <v>31</v>
      </c>
      <c r="B49" s="359"/>
      <c r="C49" s="360"/>
      <c r="D49" s="361"/>
      <c r="E49" s="362"/>
      <c r="F49" s="363"/>
      <c r="G49" s="364"/>
      <c r="H49" s="365"/>
      <c r="I49" s="363"/>
    </row>
    <row r="50" spans="1:9" s="14" customFormat="1" ht="16.5" customHeight="1">
      <c r="A50" s="334" t="s">
        <v>33</v>
      </c>
      <c r="B50" s="335">
        <v>9379051.749365712</v>
      </c>
      <c r="C50" s="336">
        <v>76.04659154850452</v>
      </c>
      <c r="D50" s="337">
        <v>71324491.74963011</v>
      </c>
      <c r="E50" s="335">
        <v>62884059</v>
      </c>
      <c r="F50" s="337">
        <v>32648637.996</v>
      </c>
      <c r="G50" s="338">
        <v>0.5191878278086343</v>
      </c>
      <c r="H50" s="336">
        <v>8440432.749630108</v>
      </c>
      <c r="I50" s="15">
        <v>0.8816615086545796</v>
      </c>
    </row>
    <row r="51" spans="1:9" s="17" customFormat="1" ht="16.5" customHeight="1">
      <c r="A51" s="339" t="s">
        <v>32</v>
      </c>
      <c r="B51" s="340">
        <v>9385664.186110789</v>
      </c>
      <c r="C51" s="341">
        <v>76.30208504601838</v>
      </c>
      <c r="D51" s="342">
        <v>71614574.69419943</v>
      </c>
      <c r="E51" s="340">
        <v>63494237.3</v>
      </c>
      <c r="F51" s="342">
        <v>29659989.399999995</v>
      </c>
      <c r="G51" s="344">
        <v>0.46712883973802766</v>
      </c>
      <c r="H51" s="341">
        <v>8120337.394199431</v>
      </c>
      <c r="I51" s="16">
        <v>0.8866105477987688</v>
      </c>
    </row>
    <row r="52" spans="1:9" ht="12.75" customHeight="1" thickBot="1">
      <c r="A52" s="370" t="s">
        <v>57</v>
      </c>
      <c r="B52" s="371">
        <v>-0.0007045251794606244</v>
      </c>
      <c r="C52" s="372">
        <v>-0.0033484471277522854</v>
      </c>
      <c r="D52" s="373">
        <v>-0.00405061324189937</v>
      </c>
      <c r="E52" s="371">
        <v>-0.009609979203577201</v>
      </c>
      <c r="F52" s="373">
        <v>0.10076364342867916</v>
      </c>
      <c r="G52" s="371">
        <v>0.052058988070606604</v>
      </c>
      <c r="H52" s="372">
        <v>0.039418972376607186</v>
      </c>
      <c r="I52" s="373">
        <v>-0.005581976389155807</v>
      </c>
    </row>
    <row r="53" spans="1:9" ht="12.75" customHeight="1">
      <c r="A53" s="374" t="s">
        <v>58</v>
      </c>
      <c r="B53" s="305"/>
      <c r="C53" s="305"/>
      <c r="D53" s="305"/>
      <c r="E53" s="305"/>
      <c r="F53" s="305"/>
      <c r="G53" s="305"/>
      <c r="H53" s="305"/>
      <c r="I53" s="305"/>
    </row>
    <row r="54" spans="1:9" ht="12.75" customHeight="1">
      <c r="A54" s="374" t="s">
        <v>99</v>
      </c>
      <c r="B54" s="375"/>
      <c r="C54" s="375"/>
      <c r="D54" s="375"/>
      <c r="E54" s="302"/>
      <c r="F54" s="376"/>
      <c r="G54" s="377"/>
      <c r="H54" s="306"/>
      <c r="I54" s="305"/>
    </row>
    <row r="55" spans="1:9" ht="12.75" customHeight="1">
      <c r="A55" s="378" t="s">
        <v>59</v>
      </c>
      <c r="B55" s="306"/>
      <c r="C55" s="379"/>
      <c r="D55" s="380"/>
      <c r="E55" s="379"/>
      <c r="F55" s="376"/>
      <c r="G55" s="306"/>
      <c r="H55" s="306"/>
      <c r="I55" s="305"/>
    </row>
    <row r="56" spans="1:9" ht="12.75" customHeight="1">
      <c r="A56" s="381"/>
      <c r="B56" s="306"/>
      <c r="C56" s="379"/>
      <c r="D56" s="380"/>
      <c r="E56" s="379"/>
      <c r="F56" s="382"/>
      <c r="G56" s="306"/>
      <c r="H56" s="306"/>
      <c r="I56" s="305"/>
    </row>
    <row r="57" spans="1:9" ht="12.75" customHeight="1">
      <c r="A57" s="381"/>
      <c r="B57" s="306"/>
      <c r="C57" s="379"/>
      <c r="D57" s="380"/>
      <c r="E57" s="379"/>
      <c r="F57" s="382"/>
      <c r="G57" s="306"/>
      <c r="H57" s="306"/>
      <c r="I57" s="305"/>
    </row>
    <row r="58" spans="1:9" ht="12.75" customHeight="1">
      <c r="A58" s="381"/>
      <c r="B58" s="306"/>
      <c r="C58" s="379"/>
      <c r="D58" s="380"/>
      <c r="E58" s="379"/>
      <c r="F58" s="382"/>
      <c r="G58" s="306"/>
      <c r="H58" s="306"/>
      <c r="I58" s="305"/>
    </row>
    <row r="59" spans="1:9" ht="12.75" customHeight="1">
      <c r="A59" s="381"/>
      <c r="B59" s="306"/>
      <c r="C59" s="379"/>
      <c r="D59" s="380"/>
      <c r="E59" s="379"/>
      <c r="F59" s="382"/>
      <c r="G59" s="306"/>
      <c r="H59" s="306"/>
      <c r="I59" s="305"/>
    </row>
    <row r="60" spans="1:9" ht="12.75" customHeight="1">
      <c r="A60" s="300"/>
      <c r="C60" s="7"/>
      <c r="D60" s="7"/>
      <c r="E60" s="7"/>
      <c r="F60" s="7"/>
      <c r="I60" s="7"/>
    </row>
    <row r="61" spans="1:9" ht="12.75" customHeight="1">
      <c r="A61" s="300"/>
      <c r="C61" s="7"/>
      <c r="D61" s="7"/>
      <c r="E61" s="7"/>
      <c r="F61" s="7"/>
      <c r="I61" s="7"/>
    </row>
    <row r="62" spans="1:9" ht="12.75" customHeight="1">
      <c r="A62" s="300"/>
      <c r="C62" s="7"/>
      <c r="D62" s="7"/>
      <c r="E62" s="7"/>
      <c r="F62" s="7"/>
      <c r="I62" s="7"/>
    </row>
    <row r="63" spans="1:9" ht="12.75" customHeight="1">
      <c r="A63" s="300"/>
      <c r="C63" s="7"/>
      <c r="D63" s="7"/>
      <c r="E63" s="7"/>
      <c r="F63" s="7"/>
      <c r="I63" s="7"/>
    </row>
    <row r="64" spans="1:9" ht="12.75" customHeight="1">
      <c r="A64" s="300"/>
      <c r="C64" s="7"/>
      <c r="D64" s="7"/>
      <c r="E64" s="7"/>
      <c r="F64" s="7"/>
      <c r="I64" s="7"/>
    </row>
    <row r="65" spans="1:9" ht="12.75" customHeight="1">
      <c r="A65" s="300"/>
      <c r="C65" s="7"/>
      <c r="D65" s="7"/>
      <c r="E65" s="7"/>
      <c r="F65" s="7"/>
      <c r="I65" s="7"/>
    </row>
    <row r="66" spans="1:9" ht="12.75" customHeight="1">
      <c r="A66" s="300"/>
      <c r="C66" s="7"/>
      <c r="D66" s="7"/>
      <c r="E66" s="7"/>
      <c r="F66" s="7"/>
      <c r="I66" s="7"/>
    </row>
    <row r="67" spans="1:9" ht="12.75" customHeight="1">
      <c r="A67" s="300"/>
      <c r="C67" s="7"/>
      <c r="D67" s="7"/>
      <c r="E67" s="7"/>
      <c r="F67" s="7"/>
      <c r="I67" s="7"/>
    </row>
    <row r="68" spans="1:9" ht="12.75" customHeight="1">
      <c r="A68" s="300"/>
      <c r="C68" s="7"/>
      <c r="D68" s="7"/>
      <c r="E68" s="7"/>
      <c r="F68" s="7"/>
      <c r="I68" s="7"/>
    </row>
    <row r="69" spans="1:9" ht="12.75" customHeight="1">
      <c r="A69" s="300"/>
      <c r="C69" s="7"/>
      <c r="D69" s="7"/>
      <c r="E69" s="7"/>
      <c r="F69" s="7"/>
      <c r="I69" s="7"/>
    </row>
    <row r="70" spans="1:9" ht="12.75" customHeight="1">
      <c r="A70" s="300"/>
      <c r="C70" s="7"/>
      <c r="D70" s="7"/>
      <c r="E70" s="7"/>
      <c r="F70" s="7"/>
      <c r="I70" s="7"/>
    </row>
    <row r="71" spans="1:9" ht="12.75" customHeight="1">
      <c r="A71" s="300"/>
      <c r="C71" s="7"/>
      <c r="D71" s="7"/>
      <c r="E71" s="7"/>
      <c r="F71" s="7"/>
      <c r="I71" s="7"/>
    </row>
    <row r="72" spans="1:9" ht="12.75" customHeight="1">
      <c r="A72" s="300"/>
      <c r="C72" s="7"/>
      <c r="D72" s="7"/>
      <c r="E72" s="7"/>
      <c r="F72" s="7"/>
      <c r="I72" s="7"/>
    </row>
    <row r="73" spans="1:9" ht="12.75" customHeight="1">
      <c r="A73" s="300"/>
      <c r="C73" s="7"/>
      <c r="D73" s="7"/>
      <c r="E73" s="7"/>
      <c r="F73" s="7"/>
      <c r="I73" s="7"/>
    </row>
    <row r="74" spans="1:9" ht="12.75" customHeight="1">
      <c r="A74" s="300"/>
      <c r="C74" s="7"/>
      <c r="D74" s="7"/>
      <c r="E74" s="7"/>
      <c r="F74" s="7"/>
      <c r="I74" s="7"/>
    </row>
    <row r="75" spans="1:9" ht="12.75" customHeight="1">
      <c r="A75" s="300"/>
      <c r="C75" s="7"/>
      <c r="D75" s="7"/>
      <c r="E75" s="7"/>
      <c r="F75" s="7"/>
      <c r="I75" s="7"/>
    </row>
    <row r="76" spans="1:9" ht="12.75" customHeight="1">
      <c r="A76" s="300"/>
      <c r="C76" s="7"/>
      <c r="D76" s="7"/>
      <c r="E76" s="7"/>
      <c r="F76" s="7"/>
      <c r="I76" s="7"/>
    </row>
    <row r="77" spans="1:9" ht="12.75" customHeight="1">
      <c r="A77" s="300"/>
      <c r="C77" s="7"/>
      <c r="D77" s="7"/>
      <c r="E77" s="7"/>
      <c r="F77" s="7"/>
      <c r="I77" s="7"/>
    </row>
    <row r="78" spans="1:9" ht="12.75" customHeight="1">
      <c r="A78" s="300"/>
      <c r="C78" s="7"/>
      <c r="D78" s="7"/>
      <c r="E78" s="7"/>
      <c r="F78" s="7"/>
      <c r="I78" s="7"/>
    </row>
    <row r="79" spans="1:9" ht="12.75" customHeight="1">
      <c r="A79" s="300"/>
      <c r="C79" s="7"/>
      <c r="D79" s="7"/>
      <c r="E79" s="7"/>
      <c r="F79" s="7"/>
      <c r="I79" s="7"/>
    </row>
    <row r="80" spans="1:9" ht="12.75" customHeight="1">
      <c r="A80" s="300"/>
      <c r="C80" s="7"/>
      <c r="D80" s="7"/>
      <c r="E80" s="7"/>
      <c r="F80" s="7"/>
      <c r="I80" s="7"/>
    </row>
    <row r="81" spans="1:9" ht="12.75" customHeight="1">
      <c r="A81" s="300"/>
      <c r="C81" s="7"/>
      <c r="D81" s="7"/>
      <c r="E81" s="7"/>
      <c r="F81" s="7"/>
      <c r="I81" s="7"/>
    </row>
    <row r="82" spans="1:9" ht="12.75" customHeight="1">
      <c r="A82" s="300"/>
      <c r="C82" s="7"/>
      <c r="D82" s="7"/>
      <c r="E82" s="7"/>
      <c r="F82" s="7"/>
      <c r="I82" s="7"/>
    </row>
    <row r="83" spans="1:9" ht="12.75" customHeight="1">
      <c r="A83" s="300"/>
      <c r="C83" s="7"/>
      <c r="D83" s="7"/>
      <c r="E83" s="7"/>
      <c r="F83" s="7"/>
      <c r="I83" s="7"/>
    </row>
    <row r="84" spans="1:9" ht="12.75" customHeight="1">
      <c r="A84" s="300"/>
      <c r="C84" s="7"/>
      <c r="D84" s="7"/>
      <c r="E84" s="7"/>
      <c r="F84" s="7"/>
      <c r="I84" s="7"/>
    </row>
    <row r="85" spans="1:9" ht="12.75" customHeight="1">
      <c r="A85" s="300"/>
      <c r="C85" s="7"/>
      <c r="D85" s="7"/>
      <c r="E85" s="7"/>
      <c r="F85" s="7"/>
      <c r="I85" s="7"/>
    </row>
    <row r="86" spans="1:9" ht="12.75" customHeight="1">
      <c r="A86" s="300"/>
      <c r="C86" s="7"/>
      <c r="D86" s="7"/>
      <c r="E86" s="7"/>
      <c r="F86" s="7"/>
      <c r="I86" s="7"/>
    </row>
    <row r="87" spans="1:9" ht="12.75" customHeight="1">
      <c r="A87" s="300"/>
      <c r="C87" s="7"/>
      <c r="D87" s="7"/>
      <c r="E87" s="7"/>
      <c r="F87" s="7"/>
      <c r="I87" s="7"/>
    </row>
    <row r="88" spans="1:9" ht="12.75" customHeight="1">
      <c r="A88" s="300"/>
      <c r="C88" s="7"/>
      <c r="D88" s="7"/>
      <c r="E88" s="7"/>
      <c r="F88" s="7"/>
      <c r="I88" s="7"/>
    </row>
    <row r="89" spans="1:9" ht="12.75" customHeight="1">
      <c r="A89" s="300"/>
      <c r="C89" s="7"/>
      <c r="D89" s="7"/>
      <c r="E89" s="7"/>
      <c r="F89" s="7"/>
      <c r="I89" s="7"/>
    </row>
    <row r="90" spans="1:9" ht="12.75" customHeight="1">
      <c r="A90" s="300"/>
      <c r="C90" s="7"/>
      <c r="D90" s="7"/>
      <c r="E90" s="7"/>
      <c r="F90" s="7"/>
      <c r="I90" s="7"/>
    </row>
    <row r="91" spans="1:9" ht="12.75" customHeight="1">
      <c r="A91" s="300"/>
      <c r="C91" s="7"/>
      <c r="D91" s="7"/>
      <c r="E91" s="7"/>
      <c r="F91" s="7"/>
      <c r="I91" s="7"/>
    </row>
    <row r="92" spans="1:9" ht="12.75" customHeight="1">
      <c r="A92" s="300"/>
      <c r="C92" s="7"/>
      <c r="D92" s="7"/>
      <c r="E92" s="7"/>
      <c r="F92" s="7"/>
      <c r="I92" s="7"/>
    </row>
    <row r="93" spans="1:9" ht="12.75" customHeight="1">
      <c r="A93" s="300"/>
      <c r="C93" s="7"/>
      <c r="D93" s="7"/>
      <c r="E93" s="7"/>
      <c r="F93" s="7"/>
      <c r="I93" s="7"/>
    </row>
    <row r="94" spans="3:9" ht="12.75">
      <c r="C94" s="7"/>
      <c r="D94" s="7"/>
      <c r="E94" s="7"/>
      <c r="F94" s="7"/>
      <c r="I94" s="7"/>
    </row>
    <row r="95" spans="3:9" ht="12.75">
      <c r="C95" s="7"/>
      <c r="D95" s="7"/>
      <c r="E95" s="7"/>
      <c r="F95" s="7"/>
      <c r="I95" s="7"/>
    </row>
    <row r="96" spans="3:9" ht="12.75">
      <c r="C96" s="7"/>
      <c r="D96" s="7"/>
      <c r="E96" s="7"/>
      <c r="F96" s="7"/>
      <c r="I96" s="7"/>
    </row>
    <row r="97" spans="3:9" ht="12.75">
      <c r="C97" s="7"/>
      <c r="D97" s="7"/>
      <c r="E97" s="7"/>
      <c r="F97" s="7"/>
      <c r="I97" s="7"/>
    </row>
    <row r="98" spans="3:9" ht="12.75">
      <c r="C98" s="7"/>
      <c r="D98" s="7"/>
      <c r="E98" s="7"/>
      <c r="F98" s="7"/>
      <c r="I98" s="7"/>
    </row>
    <row r="99" spans="3:9" ht="12.75">
      <c r="C99" s="7"/>
      <c r="D99" s="7"/>
      <c r="E99" s="7"/>
      <c r="F99" s="7"/>
      <c r="I99" s="7"/>
    </row>
    <row r="100" spans="3:9" ht="12.75">
      <c r="C100" s="7"/>
      <c r="D100" s="7"/>
      <c r="E100" s="7"/>
      <c r="F100" s="7"/>
      <c r="I100" s="7"/>
    </row>
    <row r="101" spans="3:9" ht="12.75">
      <c r="C101" s="7"/>
      <c r="D101" s="7"/>
      <c r="E101" s="7"/>
      <c r="F101" s="7"/>
      <c r="I101" s="7"/>
    </row>
    <row r="102" spans="3:9" ht="12.75">
      <c r="C102" s="7"/>
      <c r="D102" s="7"/>
      <c r="E102" s="7"/>
      <c r="F102" s="7"/>
      <c r="I102" s="7"/>
    </row>
    <row r="103" spans="3:9" ht="12.75">
      <c r="C103" s="7"/>
      <c r="D103" s="7"/>
      <c r="E103" s="7"/>
      <c r="F103" s="7"/>
      <c r="I103" s="7"/>
    </row>
    <row r="104" spans="3:9" ht="12.75">
      <c r="C104" s="7"/>
      <c r="D104" s="7"/>
      <c r="E104" s="7"/>
      <c r="F104" s="7"/>
      <c r="I104" s="7"/>
    </row>
    <row r="105" spans="3:9" ht="12.75">
      <c r="C105" s="7"/>
      <c r="D105" s="7"/>
      <c r="E105" s="7"/>
      <c r="F105" s="7"/>
      <c r="I105" s="7"/>
    </row>
    <row r="106" spans="3:9" ht="12.75">
      <c r="C106" s="7"/>
      <c r="D106" s="7"/>
      <c r="E106" s="7"/>
      <c r="F106" s="7"/>
      <c r="I106" s="7"/>
    </row>
    <row r="107" spans="3:9" ht="12.75">
      <c r="C107" s="7"/>
      <c r="D107" s="7"/>
      <c r="E107" s="7"/>
      <c r="F107" s="7"/>
      <c r="I107" s="7"/>
    </row>
  </sheetData>
  <mergeCells count="1">
    <mergeCell ref="B3:I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6"/>
  <sheetViews>
    <sheetView workbookViewId="0" topLeftCell="G1">
      <selection activeCell="M1" sqref="M1"/>
    </sheetView>
  </sheetViews>
  <sheetFormatPr defaultColWidth="12" defaultRowHeight="12.75" customHeight="1"/>
  <cols>
    <col min="1" max="1" width="29.66015625" style="3" customWidth="1"/>
    <col min="2" max="2" width="14.66015625" style="4" customWidth="1"/>
    <col min="3" max="3" width="14.66015625" style="5" customWidth="1"/>
    <col min="4" max="6" width="14.66015625" style="4" customWidth="1"/>
    <col min="7" max="7" width="14.66015625" style="188" customWidth="1"/>
    <col min="8" max="8" width="14.66015625" style="189" customWidth="1"/>
    <col min="9" max="12" width="14.66015625" style="3" customWidth="1"/>
    <col min="13" max="13" width="7.66015625" style="3" customWidth="1"/>
    <col min="14" max="14" width="10.33203125" style="3" bestFit="1" customWidth="1"/>
    <col min="15" max="17" width="7.66015625" style="3" customWidth="1"/>
    <col min="18" max="18" width="10.66015625" style="3" bestFit="1" customWidth="1"/>
    <col min="19" max="16384" width="11.5" style="3" customWidth="1"/>
  </cols>
  <sheetData>
    <row r="1" spans="1:12" ht="64.5" customHeight="1" thickBot="1">
      <c r="A1" s="1"/>
      <c r="B1" s="275" t="s">
        <v>41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9" s="24" customFormat="1" ht="15.75">
      <c r="A2" s="23"/>
      <c r="B2" s="277" t="s">
        <v>60</v>
      </c>
      <c r="C2" s="277"/>
      <c r="D2" s="277"/>
      <c r="E2" s="277"/>
      <c r="F2" s="277"/>
      <c r="G2" s="278"/>
      <c r="H2" s="279" t="s">
        <v>61</v>
      </c>
      <c r="I2" s="279"/>
      <c r="J2" s="279"/>
      <c r="K2" s="279"/>
      <c r="L2" s="280"/>
      <c r="M2" s="271" t="s">
        <v>62</v>
      </c>
      <c r="N2" s="271"/>
      <c r="O2" s="271"/>
      <c r="P2" s="271"/>
      <c r="Q2" s="271"/>
      <c r="R2" s="271"/>
      <c r="S2" s="271"/>
    </row>
    <row r="3" spans="1:19" s="38" customFormat="1" ht="12.75" customHeight="1">
      <c r="A3" s="25"/>
      <c r="B3" s="26" t="s">
        <v>43</v>
      </c>
      <c r="C3" s="27" t="s">
        <v>44</v>
      </c>
      <c r="D3" s="28" t="s">
        <v>45</v>
      </c>
      <c r="E3" s="29" t="s">
        <v>63</v>
      </c>
      <c r="F3" s="29" t="s">
        <v>64</v>
      </c>
      <c r="G3" s="30" t="s">
        <v>65</v>
      </c>
      <c r="H3" s="31" t="s">
        <v>43</v>
      </c>
      <c r="I3" s="32" t="s">
        <v>44</v>
      </c>
      <c r="J3" s="33" t="s">
        <v>45</v>
      </c>
      <c r="K3" s="34" t="s">
        <v>66</v>
      </c>
      <c r="L3" s="35" t="s">
        <v>64</v>
      </c>
      <c r="M3" s="272" t="s">
        <v>43</v>
      </c>
      <c r="N3" s="272"/>
      <c r="O3" s="36" t="s">
        <v>0</v>
      </c>
      <c r="P3" s="37" t="s">
        <v>37</v>
      </c>
      <c r="Q3" s="273" t="s">
        <v>46</v>
      </c>
      <c r="R3" s="274"/>
      <c r="S3" s="37" t="s">
        <v>64</v>
      </c>
    </row>
    <row r="4" spans="1:19" s="38" customFormat="1" ht="12.75" customHeight="1">
      <c r="A4" s="39"/>
      <c r="B4" s="40" t="s">
        <v>67</v>
      </c>
      <c r="C4" s="41" t="s">
        <v>1</v>
      </c>
      <c r="D4" s="42" t="s">
        <v>2</v>
      </c>
      <c r="E4" s="42" t="s">
        <v>2</v>
      </c>
      <c r="F4" s="42" t="s">
        <v>2</v>
      </c>
      <c r="G4" s="43" t="s">
        <v>91</v>
      </c>
      <c r="H4" s="44" t="s">
        <v>67</v>
      </c>
      <c r="I4" s="36" t="s">
        <v>1</v>
      </c>
      <c r="J4" s="45" t="s">
        <v>2</v>
      </c>
      <c r="K4" s="45" t="s">
        <v>2</v>
      </c>
      <c r="L4" s="46" t="s">
        <v>2</v>
      </c>
      <c r="M4" s="47" t="s">
        <v>56</v>
      </c>
      <c r="N4" s="47" t="s">
        <v>69</v>
      </c>
      <c r="O4" s="48" t="s">
        <v>56</v>
      </c>
      <c r="P4" s="47" t="s">
        <v>56</v>
      </c>
      <c r="Q4" s="49" t="s">
        <v>56</v>
      </c>
      <c r="R4" s="50" t="s">
        <v>70</v>
      </c>
      <c r="S4" s="47" t="s">
        <v>56</v>
      </c>
    </row>
    <row r="5" spans="1:19" ht="12.75" customHeight="1">
      <c r="A5" s="25"/>
      <c r="B5" s="26"/>
      <c r="C5" s="27"/>
      <c r="D5" s="28"/>
      <c r="E5" s="28"/>
      <c r="F5" s="28"/>
      <c r="G5" s="51"/>
      <c r="H5" s="31"/>
      <c r="I5" s="32"/>
      <c r="J5" s="33"/>
      <c r="K5" s="33"/>
      <c r="L5" s="52"/>
      <c r="M5" s="53"/>
      <c r="N5" s="53"/>
      <c r="O5" s="54"/>
      <c r="P5" s="38"/>
      <c r="Q5" s="55"/>
      <c r="R5" s="56"/>
      <c r="S5" s="38"/>
    </row>
    <row r="6" spans="1:19" ht="12.75" customHeight="1">
      <c r="A6" s="57" t="s">
        <v>3</v>
      </c>
      <c r="B6" s="58">
        <f>IF(ISERROR('[51]Récolte_N'!$F$19)=TRUE,"",'[51]Récolte_N'!$F$19)</f>
        <v>7550</v>
      </c>
      <c r="C6" s="251">
        <f aca="true" t="shared" si="0" ref="C6:C25">IF(OR(B6="",B6=0),"",(D6/B6)*10)</f>
        <v>54.0728476821192</v>
      </c>
      <c r="D6" s="60">
        <f>IF(ISERROR('[51]Récolte_N'!$H$19)=TRUE,"",'[51]Récolte_N'!$H$19)</f>
        <v>40825</v>
      </c>
      <c r="E6" s="60">
        <f>IF(ISERROR('[51]Récolte_N'!$I$19)=TRUE,"",'[51]Récolte_N'!$I$19)</f>
        <v>25250</v>
      </c>
      <c r="F6" s="60">
        <f>D6-E6</f>
        <v>15575</v>
      </c>
      <c r="G6" s="190">
        <f>IF(D6="","",(E6/D6))</f>
        <v>0.6184935701163503</v>
      </c>
      <c r="H6" s="62">
        <f>IF(ISERROR('[1]Récolte_N'!$F$19)=TRUE,"",'[1]Récolte_N'!$F$19)</f>
        <v>7575</v>
      </c>
      <c r="I6" s="252">
        <f aca="true" t="shared" si="1" ref="I6:I13">IF(OR(H6="",H6=0),"",(J6/H6)*10)</f>
        <v>63.3993399339934</v>
      </c>
      <c r="J6" s="64">
        <f>IF(ISERROR('[1]Récolte_N'!$H$19)=TRUE,"",'[1]Récolte_N'!$H$19)</f>
        <v>48025</v>
      </c>
      <c r="K6" s="64">
        <f>'[21]SO'!$AI168</f>
        <v>39297.7</v>
      </c>
      <c r="L6" s="65">
        <f>J6-K6</f>
        <v>8727.300000000003</v>
      </c>
      <c r="M6" s="66">
        <f aca="true" t="shared" si="2" ref="M6:M25">B6/H6-1</f>
        <v>-0.0033003300330033403</v>
      </c>
      <c r="N6" s="201">
        <f>B6-H6</f>
        <v>-25</v>
      </c>
      <c r="O6" s="68">
        <f aca="true" t="shared" si="3" ref="O6:Q25">C6/I6-1</f>
        <v>-0.14710708757511104</v>
      </c>
      <c r="P6" s="69">
        <f t="shared" si="3"/>
        <v>-0.14992191566892243</v>
      </c>
      <c r="Q6" s="70">
        <f t="shared" si="3"/>
        <v>-0.3574687577135557</v>
      </c>
      <c r="R6" s="202">
        <f aca="true" t="shared" si="4" ref="R6:R25">E6-K6</f>
        <v>-14047.699999999997</v>
      </c>
      <c r="S6" s="69">
        <f aca="true" t="shared" si="5" ref="S6:S25">F6/L6-1</f>
        <v>0.784629839698417</v>
      </c>
    </row>
    <row r="7" spans="1:19" ht="12.75" customHeight="1">
      <c r="A7" s="57" t="s">
        <v>71</v>
      </c>
      <c r="B7" s="58">
        <f>IF(ISERROR('[52]Récolte_N'!$F$19)=TRUE,"",'[52]Récolte_N'!$F$19)</f>
        <v>570</v>
      </c>
      <c r="C7" s="251">
        <f t="shared" si="0"/>
        <v>45.526315789473685</v>
      </c>
      <c r="D7" s="60">
        <f>IF(ISERROR('[52]Récolte_N'!$H$19)=TRUE,"",'[52]Récolte_N'!$H$19)</f>
        <v>2595</v>
      </c>
      <c r="E7" s="60">
        <f>IF(ISERROR('[52]Récolte_N'!$I$19)=TRUE,"",'[52]Récolte_N'!$I$19)</f>
        <v>500</v>
      </c>
      <c r="F7" s="60">
        <f aca="true" t="shared" si="6" ref="F7:F27">D7-E7</f>
        <v>2095</v>
      </c>
      <c r="G7" s="190">
        <f aca="true" t="shared" si="7" ref="G7:G25">IF(D7="","",(E7/D7))</f>
        <v>0.1926782273603083</v>
      </c>
      <c r="H7" s="62">
        <f>IF(ISERROR('[2]Récolte_N'!$F$19)=TRUE,"",'[2]Récolte_N'!$F$19)</f>
        <v>510</v>
      </c>
      <c r="I7" s="252">
        <f t="shared" si="1"/>
        <v>58.431372549019606</v>
      </c>
      <c r="J7" s="64">
        <f>IF(ISERROR('[2]Récolte_N'!$H$19)=TRUE,"",'[2]Récolte_N'!$H$19)</f>
        <v>2980</v>
      </c>
      <c r="K7" s="64">
        <f>'[21]SO'!$AI169</f>
        <v>1005</v>
      </c>
      <c r="L7" s="65">
        <f aca="true" t="shared" si="8" ref="L7:L27">J7-K7</f>
        <v>1975</v>
      </c>
      <c r="M7" s="66">
        <f t="shared" si="2"/>
        <v>0.11764705882352944</v>
      </c>
      <c r="N7" s="201">
        <f aca="true" t="shared" si="9" ref="N7:N25">B7-H7</f>
        <v>60</v>
      </c>
      <c r="O7" s="68">
        <f t="shared" si="3"/>
        <v>-0.2208583539385376</v>
      </c>
      <c r="P7" s="69">
        <f t="shared" si="3"/>
        <v>-0.12919463087248317</v>
      </c>
      <c r="Q7" s="70">
        <f t="shared" si="3"/>
        <v>-0.5024875621890548</v>
      </c>
      <c r="R7" s="202">
        <f t="shared" si="4"/>
        <v>-505</v>
      </c>
      <c r="S7" s="69">
        <f t="shared" si="5"/>
        <v>0.06075949367088618</v>
      </c>
    </row>
    <row r="8" spans="1:19" ht="12.75" customHeight="1">
      <c r="A8" s="57" t="s">
        <v>4</v>
      </c>
      <c r="B8" s="58">
        <f>IF(ISERROR('[53]Récolte_N'!$F$19)=TRUE,"",'[53]Récolte_N'!$F$19)</f>
        <v>750</v>
      </c>
      <c r="C8" s="251">
        <f t="shared" si="0"/>
        <v>47</v>
      </c>
      <c r="D8" s="60">
        <f>IF(ISERROR('[53]Récolte_N'!$H$19)=TRUE,"",'[53]Récolte_N'!$H$19)</f>
        <v>3525</v>
      </c>
      <c r="E8" s="60">
        <f>IF(ISERROR('[53]Récolte_N'!$I$19)=TRUE,"",'[53]Récolte_N'!$I$19)</f>
        <v>750</v>
      </c>
      <c r="F8" s="60">
        <f t="shared" si="6"/>
        <v>2775</v>
      </c>
      <c r="G8" s="190">
        <f t="shared" si="7"/>
        <v>0.2127659574468085</v>
      </c>
      <c r="H8" s="62">
        <f>IF(ISERROR('[3]Récolte_N'!$F$19)=TRUE,"",'[3]Récolte_N'!$F$19)</f>
        <v>750</v>
      </c>
      <c r="I8" s="252">
        <f t="shared" si="1"/>
        <v>45</v>
      </c>
      <c r="J8" s="64">
        <f>IF(ISERROR('[3]Récolte_N'!$H$19)=TRUE,"",'[3]Récolte_N'!$H$19)</f>
        <v>3375</v>
      </c>
      <c r="K8" s="64">
        <f>'[21]SO'!$AI170</f>
        <v>1949</v>
      </c>
      <c r="L8" s="65">
        <f t="shared" si="8"/>
        <v>1426</v>
      </c>
      <c r="M8" s="66">
        <f t="shared" si="2"/>
        <v>0</v>
      </c>
      <c r="N8" s="201">
        <f t="shared" si="9"/>
        <v>0</v>
      </c>
      <c r="O8" s="68">
        <f t="shared" si="3"/>
        <v>0.04444444444444451</v>
      </c>
      <c r="P8" s="69">
        <f t="shared" si="3"/>
        <v>0.04444444444444451</v>
      </c>
      <c r="Q8" s="70">
        <f t="shared" si="3"/>
        <v>-0.6151872755259107</v>
      </c>
      <c r="R8" s="202">
        <f t="shared" si="4"/>
        <v>-1199</v>
      </c>
      <c r="S8" s="69">
        <f t="shared" si="5"/>
        <v>0.9460028050490883</v>
      </c>
    </row>
    <row r="9" spans="1:19" ht="12.75" customHeight="1">
      <c r="A9" s="57" t="s">
        <v>20</v>
      </c>
      <c r="B9" s="58">
        <f>IF(ISERROR('[54]Récolte_N'!$F$19)=TRUE,"",'[54]Récolte_N'!$F$19)</f>
        <v>50</v>
      </c>
      <c r="C9" s="251">
        <f t="shared" si="0"/>
        <v>50</v>
      </c>
      <c r="D9" s="60">
        <f>IF(ISERROR('[54]Récolte_N'!$H$19)=TRUE,"",'[54]Récolte_N'!$H$19)</f>
        <v>250</v>
      </c>
      <c r="E9" s="60">
        <f>IF(ISERROR('[54]Récolte_N'!$I$19)=TRUE,"",'[54]Récolte_N'!$I$19)</f>
        <v>230</v>
      </c>
      <c r="F9" s="60">
        <f t="shared" si="6"/>
        <v>20</v>
      </c>
      <c r="G9" s="190">
        <f t="shared" si="7"/>
        <v>0.92</v>
      </c>
      <c r="H9" s="62">
        <f>IF(ISERROR('[4]Récolte_N'!$F$19)=TRUE,"",'[4]Récolte_N'!$F$19)</f>
        <v>50</v>
      </c>
      <c r="I9" s="252">
        <f t="shared" si="1"/>
        <v>50</v>
      </c>
      <c r="J9" s="64">
        <f>IF(ISERROR('[4]Récolte_N'!$H$19)=TRUE,"",'[4]Récolte_N'!$H$19)</f>
        <v>250</v>
      </c>
      <c r="K9" s="64">
        <f>'[21]SO'!$AI171</f>
        <v>238.3</v>
      </c>
      <c r="L9" s="65">
        <f t="shared" si="8"/>
        <v>11.699999999999989</v>
      </c>
      <c r="M9" s="66">
        <f t="shared" si="2"/>
        <v>0</v>
      </c>
      <c r="N9" s="201">
        <f t="shared" si="9"/>
        <v>0</v>
      </c>
      <c r="O9" s="68">
        <f t="shared" si="3"/>
        <v>0</v>
      </c>
      <c r="P9" s="69">
        <f t="shared" si="3"/>
        <v>0</v>
      </c>
      <c r="Q9" s="70">
        <f t="shared" si="3"/>
        <v>-0.034830046160302164</v>
      </c>
      <c r="R9" s="202">
        <f t="shared" si="4"/>
        <v>-8.300000000000011</v>
      </c>
      <c r="S9" s="69">
        <f t="shared" si="5"/>
        <v>0.7094017094017111</v>
      </c>
    </row>
    <row r="10" spans="1:19" ht="12.75" customHeight="1">
      <c r="A10" s="57" t="s">
        <v>5</v>
      </c>
      <c r="B10" s="58">
        <f>IF(ISERROR('[55]Récolte_N'!$F$19)=TRUE,"",'[55]Récolte_N'!$F$19)</f>
        <v>0</v>
      </c>
      <c r="C10" s="251">
        <f t="shared" si="0"/>
      </c>
      <c r="D10" s="60">
        <f>IF(ISERROR('[55]Récolte_N'!$H$19)=TRUE,"",'[55]Récolte_N'!$H$19)</f>
        <v>0</v>
      </c>
      <c r="E10" s="60">
        <f>IF(ISERROR('[55]Récolte_N'!$I$19)=TRUE,"",'[55]Récolte_N'!$I$19)</f>
        <v>0</v>
      </c>
      <c r="F10" s="60">
        <f t="shared" si="6"/>
        <v>0</v>
      </c>
      <c r="G10" s="190"/>
      <c r="H10" s="62">
        <f>IF(ISERROR('[5]Récolte_N'!$F$19)=TRUE,"",'[5]Récolte_N'!$F$19)</f>
        <v>0</v>
      </c>
      <c r="I10" s="252">
        <f t="shared" si="1"/>
      </c>
      <c r="J10" s="64">
        <f>IF(ISERROR('[5]Récolte_N'!$H$19)=TRUE,"",'[5]Récolte_N'!$H$19)</f>
        <v>0</v>
      </c>
      <c r="K10" s="64">
        <f>'[21]SO'!$AI172</f>
        <v>0</v>
      </c>
      <c r="L10" s="65">
        <f t="shared" si="8"/>
        <v>0</v>
      </c>
      <c r="M10" s="66"/>
      <c r="N10" s="201"/>
      <c r="O10" s="68"/>
      <c r="P10" s="69"/>
      <c r="Q10" s="70"/>
      <c r="R10" s="202"/>
      <c r="S10" s="69"/>
    </row>
    <row r="11" spans="1:19" ht="12.75" customHeight="1">
      <c r="A11" s="57" t="s">
        <v>6</v>
      </c>
      <c r="B11" s="58">
        <f>IF(ISERROR('[56]Récolte_N'!$F$19)=TRUE,"",'[56]Récolte_N'!$F$19)</f>
        <v>0</v>
      </c>
      <c r="C11" s="251">
        <f t="shared" si="0"/>
      </c>
      <c r="D11" s="60">
        <f>IF(ISERROR('[56]Récolte_N'!$H$19)=TRUE,"",'[56]Récolte_N'!$H$19)</f>
        <v>0</v>
      </c>
      <c r="E11" s="60">
        <f>IF(ISERROR('[56]Récolte_N'!$I$19)=TRUE,"",'[56]Récolte_N'!$I$19)</f>
        <v>0</v>
      </c>
      <c r="F11" s="60">
        <f t="shared" si="6"/>
        <v>0</v>
      </c>
      <c r="G11" s="190"/>
      <c r="H11" s="62">
        <f>IF(ISERROR('[6]Récolte_N'!$F$19)=TRUE,"",'[6]Récolte_N'!$F$19)</f>
        <v>0</v>
      </c>
      <c r="I11" s="252">
        <f t="shared" si="1"/>
      </c>
      <c r="J11" s="64">
        <f>IF(ISERROR('[6]Récolte_N'!$H$19)=TRUE,"",'[6]Récolte_N'!$H$19)</f>
        <v>0</v>
      </c>
      <c r="K11" s="64">
        <f>'[21]SO'!$AI173</f>
        <v>79.7</v>
      </c>
      <c r="L11" s="65">
        <f t="shared" si="8"/>
        <v>-79.7</v>
      </c>
      <c r="M11" s="66"/>
      <c r="N11" s="201"/>
      <c r="O11" s="68"/>
      <c r="P11" s="69"/>
      <c r="Q11" s="70"/>
      <c r="R11" s="202"/>
      <c r="S11" s="69"/>
    </row>
    <row r="12" spans="1:19" ht="12.75" customHeight="1">
      <c r="A12" s="57" t="s">
        <v>7</v>
      </c>
      <c r="B12" s="58">
        <f>IF(ISERROR('[57]Récolte_N'!$F$19)=TRUE,"",'[57]Récolte_N'!$F$19)</f>
        <v>6075</v>
      </c>
      <c r="C12" s="251">
        <f t="shared" si="0"/>
        <v>51.275720164609055</v>
      </c>
      <c r="D12" s="60">
        <f>IF(ISERROR('[57]Récolte_N'!$H$19)=TRUE,"",'[57]Récolte_N'!$H$19)</f>
        <v>31150</v>
      </c>
      <c r="E12" s="60">
        <f>IF(ISERROR('[57]Récolte_N'!$I$19)=TRUE,"",'[57]Récolte_N'!$I$19)</f>
        <v>21000</v>
      </c>
      <c r="F12" s="60">
        <f t="shared" si="6"/>
        <v>10150</v>
      </c>
      <c r="G12" s="190">
        <f t="shared" si="7"/>
        <v>0.6741573033707865</v>
      </c>
      <c r="H12" s="62">
        <f>IF(ISERROR('[7]Récolte_N'!$F$19)=TRUE,"",'[7]Récolte_N'!$F$19)</f>
        <v>6890</v>
      </c>
      <c r="I12" s="252">
        <f t="shared" si="1"/>
        <v>70.15965166908563</v>
      </c>
      <c r="J12" s="64">
        <f>IF(ISERROR('[7]Récolte_N'!$H$19)=TRUE,"",'[7]Récolte_N'!$H$19)</f>
        <v>48340</v>
      </c>
      <c r="K12" s="64">
        <f>'[21]SO'!$AI174</f>
        <v>33587.6</v>
      </c>
      <c r="L12" s="65">
        <f t="shared" si="8"/>
        <v>14752.400000000001</v>
      </c>
      <c r="M12" s="66">
        <f t="shared" si="2"/>
        <v>-0.1182873730043541</v>
      </c>
      <c r="N12" s="201">
        <f t="shared" si="9"/>
        <v>-815</v>
      </c>
      <c r="O12" s="68">
        <f t="shared" si="3"/>
        <v>-0.26915657440182794</v>
      </c>
      <c r="P12" s="69">
        <f t="shared" si="3"/>
        <v>-0.35560612329333885</v>
      </c>
      <c r="Q12" s="70">
        <f t="shared" si="3"/>
        <v>-0.3747692600840786</v>
      </c>
      <c r="R12" s="202">
        <f t="shared" si="4"/>
        <v>-12587.599999999999</v>
      </c>
      <c r="S12" s="69">
        <f t="shared" si="5"/>
        <v>-0.31197635638946886</v>
      </c>
    </row>
    <row r="13" spans="1:19" ht="12.75" customHeight="1">
      <c r="A13" s="57" t="s">
        <v>8</v>
      </c>
      <c r="B13" s="58">
        <f>IF(ISERROR('[58]Récolte_N'!$F$19)=TRUE,"",'[58]Récolte_N'!$F$19)</f>
        <v>2250</v>
      </c>
      <c r="C13" s="251">
        <f t="shared" si="0"/>
        <v>50.666666666666664</v>
      </c>
      <c r="D13" s="60">
        <f>IF(ISERROR('[58]Récolte_N'!$H$19)=TRUE,"",'[58]Récolte_N'!$H$19)</f>
        <v>11400</v>
      </c>
      <c r="E13" s="60">
        <f>IF(ISERROR('[58]Récolte_N'!$I$19)=TRUE,"",'[58]Récolte_N'!$I$19)</f>
        <v>5500</v>
      </c>
      <c r="F13" s="60">
        <f t="shared" si="6"/>
        <v>5900</v>
      </c>
      <c r="G13" s="190">
        <f t="shared" si="7"/>
        <v>0.4824561403508772</v>
      </c>
      <c r="H13" s="62">
        <f>IF(ISERROR('[8]Récolte_N'!$F$19)=TRUE,"",'[8]Récolte_N'!$F$19)</f>
        <v>2150</v>
      </c>
      <c r="I13" s="252">
        <f t="shared" si="1"/>
        <v>50.69767441860465</v>
      </c>
      <c r="J13" s="64">
        <f>IF(ISERROR('[8]Récolte_N'!$H$19)=TRUE,"",'[8]Récolte_N'!$H$19)</f>
        <v>10900</v>
      </c>
      <c r="K13" s="64">
        <f>'[21]SO'!$AI175</f>
        <v>6745.9</v>
      </c>
      <c r="L13" s="65">
        <f t="shared" si="8"/>
        <v>4154.1</v>
      </c>
      <c r="M13" s="66">
        <f t="shared" si="2"/>
        <v>0.04651162790697683</v>
      </c>
      <c r="N13" s="201">
        <f t="shared" si="9"/>
        <v>100</v>
      </c>
      <c r="O13" s="68">
        <f t="shared" si="3"/>
        <v>-0.0006116207951070152</v>
      </c>
      <c r="P13" s="69">
        <f t="shared" si="3"/>
        <v>0.04587155963302747</v>
      </c>
      <c r="Q13" s="70">
        <f t="shared" si="3"/>
        <v>-0.18468995982745073</v>
      </c>
      <c r="R13" s="202">
        <f t="shared" si="4"/>
        <v>-1245.8999999999996</v>
      </c>
      <c r="S13" s="69">
        <f t="shared" si="5"/>
        <v>0.420283575262993</v>
      </c>
    </row>
    <row r="14" spans="1:19" ht="12.75" customHeight="1">
      <c r="A14" s="57" t="s">
        <v>19</v>
      </c>
      <c r="B14" s="58">
        <f>IF(ISERROR('[59]Récolte_N'!$F$19)=TRUE,"",'[59]Récolte_N'!$F$19)</f>
        <v>0</v>
      </c>
      <c r="C14" s="251">
        <f>IF(OR(B14="",B14=0),"",(D14/B14)*10)</f>
      </c>
      <c r="D14" s="60">
        <f>IF(ISERROR('[59]Récolte_N'!$H$19)=TRUE,"",'[59]Récolte_N'!$H$19)</f>
        <v>0</v>
      </c>
      <c r="E14" s="60">
        <f>IF(ISERROR('[59]Récolte_N'!$I$19)=TRUE,"",'[59]Récolte_N'!$I$19)</f>
        <v>0</v>
      </c>
      <c r="F14" s="60">
        <f t="shared" si="6"/>
        <v>0</v>
      </c>
      <c r="G14" s="190"/>
      <c r="H14" s="62">
        <f>IF(ISERROR('[9]Récolte_N'!$F$19)=TRUE,"",'[9]Récolte_N'!$F$19)</f>
        <v>0</v>
      </c>
      <c r="I14" s="252">
        <f>IF(OR(H14="",H14=0),"",(J14/H14)*10)</f>
      </c>
      <c r="J14" s="64">
        <f>IF(ISERROR('[9]Récolte_N'!$H$19)=TRUE,"",'[9]Récolte_N'!$H$19)</f>
        <v>0</v>
      </c>
      <c r="K14" s="64">
        <f>'[21]SO'!$AI176</f>
        <v>60.8</v>
      </c>
      <c r="L14" s="65">
        <f t="shared" si="8"/>
        <v>-60.8</v>
      </c>
      <c r="M14" s="66"/>
      <c r="N14" s="201"/>
      <c r="O14" s="68"/>
      <c r="P14" s="69"/>
      <c r="Q14" s="70"/>
      <c r="R14" s="202"/>
      <c r="S14" s="69"/>
    </row>
    <row r="15" spans="1:19" ht="12.75" customHeight="1">
      <c r="A15" s="57" t="s">
        <v>9</v>
      </c>
      <c r="B15" s="58">
        <f>IF(ISERROR('[60]Récolte_N'!$F$19)=TRUE,"",'[60]Récolte_N'!$F$19)</f>
        <v>1200</v>
      </c>
      <c r="C15" s="251">
        <f>IF(OR(B15="",B15=0),"",(D15/B15)*10)</f>
        <v>41.66666666666667</v>
      </c>
      <c r="D15" s="60">
        <f>IF(ISERROR('[60]Récolte_N'!$H$19)=TRUE,"",'[60]Récolte_N'!$H$19)</f>
        <v>5000</v>
      </c>
      <c r="E15" s="60">
        <f>IF(ISERROR('[60]Récolte_N'!$I$19)=TRUE,"",'[60]Récolte_N'!$I$19)</f>
        <v>100</v>
      </c>
      <c r="F15" s="60">
        <f t="shared" si="6"/>
        <v>4900</v>
      </c>
      <c r="G15" s="190">
        <f t="shared" si="7"/>
        <v>0.02</v>
      </c>
      <c r="H15" s="62">
        <f>IF(ISERROR('[10]Récolte_N'!$F$19)=TRUE,"",'[10]Récolte_N'!$F$19)</f>
        <v>540</v>
      </c>
      <c r="I15" s="252">
        <f>IF(OR(H15="",H15=0),"",(J15/H15)*10)</f>
        <v>46.2962962962963</v>
      </c>
      <c r="J15" s="64">
        <f>IF(ISERROR('[10]Récolte_N'!$H$19)=TRUE,"",'[10]Récolte_N'!$H$19)</f>
        <v>2500</v>
      </c>
      <c r="K15" s="64">
        <f>'[21]SO'!$AI177</f>
        <v>0</v>
      </c>
      <c r="L15" s="65">
        <f t="shared" si="8"/>
        <v>2500</v>
      </c>
      <c r="M15" s="66">
        <f t="shared" si="2"/>
        <v>1.2222222222222223</v>
      </c>
      <c r="N15" s="201">
        <f t="shared" si="9"/>
        <v>660</v>
      </c>
      <c r="O15" s="68">
        <f t="shared" si="3"/>
        <v>-0.09999999999999998</v>
      </c>
      <c r="P15" s="69">
        <f t="shared" si="3"/>
        <v>1</v>
      </c>
      <c r="Q15" s="70" t="e">
        <f t="shared" si="3"/>
        <v>#DIV/0!</v>
      </c>
      <c r="R15" s="202">
        <f t="shared" si="4"/>
        <v>100</v>
      </c>
      <c r="S15" s="69">
        <f t="shared" si="5"/>
        <v>0.96</v>
      </c>
    </row>
    <row r="16" spans="1:19" ht="12.75" customHeight="1">
      <c r="A16" s="57" t="s">
        <v>21</v>
      </c>
      <c r="B16" s="58">
        <f>IF(ISERROR('[61]Récolte_N'!$F$19)=TRUE,"",'[61]Récolte_N'!$F$19)</f>
        <v>300</v>
      </c>
      <c r="C16" s="251">
        <f>IF(OR(B16="",B16=0),"",(D16/B16)*10)</f>
        <v>70</v>
      </c>
      <c r="D16" s="60">
        <f>IF(ISERROR('[61]Récolte_N'!$H$19)=TRUE,"",'[61]Récolte_N'!$H$19)</f>
        <v>2100</v>
      </c>
      <c r="E16" s="60">
        <f>IF(ISERROR('[61]Récolte_N'!$I$19)=TRUE,"",'[61]Récolte_N'!$I$19)</f>
        <v>1500</v>
      </c>
      <c r="F16" s="60">
        <f t="shared" si="6"/>
        <v>600</v>
      </c>
      <c r="G16" s="190">
        <f t="shared" si="7"/>
        <v>0.7142857142857143</v>
      </c>
      <c r="H16" s="62">
        <f>IF(ISERROR('[11]Récolte_N'!$F$19)=TRUE,"",'[11]Récolte_N'!$F$19)</f>
        <v>350</v>
      </c>
      <c r="I16" s="252">
        <f>IF(OR(H16="",H16=0),"",(J16/H16)*10)</f>
        <v>90</v>
      </c>
      <c r="J16" s="64">
        <f>IF(ISERROR('[11]Récolte_N'!$H$19)=TRUE,"",'[11]Récolte_N'!$H$19)</f>
        <v>3150</v>
      </c>
      <c r="K16" s="64">
        <f>'[21]SO'!$AI178</f>
        <v>2892.8</v>
      </c>
      <c r="L16" s="65">
        <f t="shared" si="8"/>
        <v>257.1999999999998</v>
      </c>
      <c r="M16" s="66">
        <f t="shared" si="2"/>
        <v>-0.1428571428571429</v>
      </c>
      <c r="N16" s="201">
        <f t="shared" si="9"/>
        <v>-50</v>
      </c>
      <c r="O16" s="68">
        <f t="shared" si="3"/>
        <v>-0.2222222222222222</v>
      </c>
      <c r="P16" s="69">
        <f t="shared" si="3"/>
        <v>-0.33333333333333337</v>
      </c>
      <c r="Q16" s="70">
        <f t="shared" si="3"/>
        <v>-0.4814712389380531</v>
      </c>
      <c r="R16" s="202">
        <f t="shared" si="4"/>
        <v>-1392.8000000000002</v>
      </c>
      <c r="S16" s="69">
        <f t="shared" si="5"/>
        <v>1.3328149300155538</v>
      </c>
    </row>
    <row r="17" spans="1:19" ht="12.75" customHeight="1">
      <c r="A17" s="57" t="s">
        <v>10</v>
      </c>
      <c r="B17" s="58">
        <f>IF(ISERROR('[62]Récolte_N'!$F$19)=TRUE,"",'[62]Récolte_N'!$F$19)</f>
        <v>179</v>
      </c>
      <c r="C17" s="251">
        <f t="shared" si="0"/>
        <v>59.832402234636874</v>
      </c>
      <c r="D17" s="60">
        <f>IF(ISERROR('[62]Récolte_N'!$H$19)=TRUE,"",'[62]Récolte_N'!$H$19)</f>
        <v>1071</v>
      </c>
      <c r="E17" s="60">
        <f>IF(ISERROR('[62]Récolte_N'!$I$19)=TRUE,"",'[62]Récolte_N'!$I$19)</f>
        <v>0</v>
      </c>
      <c r="F17" s="60">
        <f t="shared" si="6"/>
        <v>1071</v>
      </c>
      <c r="G17" s="190">
        <f t="shared" si="7"/>
        <v>0</v>
      </c>
      <c r="H17" s="62">
        <f>IF(ISERROR('[12]Récolte_N'!$F$19)=TRUE,"",'[12]Récolte_N'!$F$19)</f>
        <v>175</v>
      </c>
      <c r="I17" s="252">
        <f aca="true" t="shared" si="10" ref="I17:I25">IF(OR(H17="",H17=0),"",(J17/H17)*10)</f>
        <v>60</v>
      </c>
      <c r="J17" s="64">
        <f>IF(ISERROR('[12]Récolte_N'!$H$19)=TRUE,"",'[12]Récolte_N'!$H$19)</f>
        <v>1050</v>
      </c>
      <c r="K17" s="64">
        <f>'[21]SO'!$AI179</f>
        <v>0</v>
      </c>
      <c r="L17" s="65">
        <f t="shared" si="8"/>
        <v>1050</v>
      </c>
      <c r="M17" s="66">
        <f t="shared" si="2"/>
        <v>0.02285714285714291</v>
      </c>
      <c r="N17" s="201">
        <f t="shared" si="9"/>
        <v>4</v>
      </c>
      <c r="O17" s="68">
        <f t="shared" si="3"/>
        <v>-0.0027932960893853886</v>
      </c>
      <c r="P17" s="69">
        <f t="shared" si="3"/>
        <v>0.020000000000000018</v>
      </c>
      <c r="Q17" s="70" t="e">
        <f t="shared" si="3"/>
        <v>#DIV/0!</v>
      </c>
      <c r="R17" s="202">
        <f t="shared" si="4"/>
        <v>0</v>
      </c>
      <c r="S17" s="69">
        <f t="shared" si="5"/>
        <v>0.020000000000000018</v>
      </c>
    </row>
    <row r="18" spans="1:19" ht="12.75" customHeight="1">
      <c r="A18" s="57" t="s">
        <v>11</v>
      </c>
      <c r="B18" s="58">
        <f>IF(ISERROR('[63]Récolte_N'!$F$19)=TRUE,"",'[63]Récolte_N'!$F$19)</f>
        <v>2160</v>
      </c>
      <c r="C18" s="251">
        <f t="shared" si="0"/>
        <v>55.55555555555556</v>
      </c>
      <c r="D18" s="60">
        <f>IF(ISERROR('[63]Récolte_N'!$H$19)=TRUE,"",'[63]Récolte_N'!$H$19)</f>
        <v>12000</v>
      </c>
      <c r="E18" s="60">
        <f>IF(ISERROR('[63]Récolte_N'!$I$19)=TRUE,"",'[63]Récolte_N'!$I$19)</f>
        <v>2800</v>
      </c>
      <c r="F18" s="60">
        <f t="shared" si="6"/>
        <v>9200</v>
      </c>
      <c r="G18" s="190">
        <f t="shared" si="7"/>
        <v>0.23333333333333334</v>
      </c>
      <c r="H18" s="62">
        <f>IF(ISERROR('[13]Récolte_N'!$F$19)=TRUE,"",'[13]Récolte_N'!$F$19)</f>
        <v>1635</v>
      </c>
      <c r="I18" s="252">
        <f t="shared" si="10"/>
        <v>61.8960244648318</v>
      </c>
      <c r="J18" s="64">
        <f>IF(ISERROR('[13]Récolte_N'!$H$19)=TRUE,"",'[13]Récolte_N'!$H$19)</f>
        <v>10120</v>
      </c>
      <c r="K18" s="64">
        <f>'[21]SO'!$AI180</f>
        <v>3085.3</v>
      </c>
      <c r="L18" s="65">
        <f t="shared" si="8"/>
        <v>7034.7</v>
      </c>
      <c r="M18" s="66">
        <f t="shared" si="2"/>
        <v>0.32110091743119273</v>
      </c>
      <c r="N18" s="201">
        <f t="shared" si="9"/>
        <v>525</v>
      </c>
      <c r="O18" s="68">
        <f t="shared" si="3"/>
        <v>-0.10243741765480885</v>
      </c>
      <c r="P18" s="69">
        <f t="shared" si="3"/>
        <v>0.18577075098814233</v>
      </c>
      <c r="Q18" s="70">
        <f t="shared" si="3"/>
        <v>-0.09247074838751501</v>
      </c>
      <c r="R18" s="202">
        <f t="shared" si="4"/>
        <v>-285.3000000000002</v>
      </c>
      <c r="S18" s="69">
        <f t="shared" si="5"/>
        <v>0.3078027492288229</v>
      </c>
    </row>
    <row r="19" spans="1:19" ht="12.75" customHeight="1">
      <c r="A19" s="57" t="s">
        <v>12</v>
      </c>
      <c r="B19" s="58">
        <f>IF(ISERROR('[64]Récolte_N'!$F$19)=TRUE,"",'[64]Récolte_N'!$F$19)</f>
        <v>8200</v>
      </c>
      <c r="C19" s="251">
        <f t="shared" si="0"/>
        <v>60.97560975609756</v>
      </c>
      <c r="D19" s="60">
        <f>IF(ISERROR('[64]Récolte_N'!$H$19)=TRUE,"",'[64]Récolte_N'!$H$19)</f>
        <v>50000</v>
      </c>
      <c r="E19" s="60">
        <f>IF(ISERROR('[64]Récolte_N'!$I$19)=TRUE,"",'[64]Récolte_N'!$I$19)</f>
        <v>28000</v>
      </c>
      <c r="F19" s="60">
        <f t="shared" si="6"/>
        <v>22000</v>
      </c>
      <c r="G19" s="190">
        <f t="shared" si="7"/>
        <v>0.56</v>
      </c>
      <c r="H19" s="62">
        <f>IF(ISERROR('[14]Récolte_N'!$F$19)=TRUE,"",'[14]Récolte_N'!$F$19)</f>
        <v>7500</v>
      </c>
      <c r="I19" s="252">
        <f t="shared" si="10"/>
        <v>66.66666666666667</v>
      </c>
      <c r="J19" s="64">
        <f>IF(ISERROR('[14]Récolte_N'!$H$19)=TRUE,"",'[14]Récolte_N'!$H$19)</f>
        <v>50000</v>
      </c>
      <c r="K19" s="64">
        <f>'[21]SO'!$AI181</f>
        <v>29765.7</v>
      </c>
      <c r="L19" s="65">
        <f t="shared" si="8"/>
        <v>20234.3</v>
      </c>
      <c r="M19" s="66">
        <f t="shared" si="2"/>
        <v>0.09333333333333327</v>
      </c>
      <c r="N19" s="201">
        <f t="shared" si="9"/>
        <v>700</v>
      </c>
      <c r="O19" s="68">
        <f t="shared" si="3"/>
        <v>-0.08536585365853666</v>
      </c>
      <c r="P19" s="69">
        <f t="shared" si="3"/>
        <v>0</v>
      </c>
      <c r="Q19" s="70">
        <f t="shared" si="3"/>
        <v>-0.05931995551927216</v>
      </c>
      <c r="R19" s="202">
        <f t="shared" si="4"/>
        <v>-1765.7000000000007</v>
      </c>
      <c r="S19" s="69">
        <f t="shared" si="5"/>
        <v>0.08726271726721468</v>
      </c>
    </row>
    <row r="20" spans="1:19" ht="12.75" customHeight="1">
      <c r="A20" s="57" t="s">
        <v>13</v>
      </c>
      <c r="B20" s="58">
        <f>IF(ISERROR('[65]Récolte_N'!$F$19)=TRUE,"",'[65]Récolte_N'!$F$19)</f>
        <v>0</v>
      </c>
      <c r="C20" s="251">
        <f t="shared" si="0"/>
      </c>
      <c r="D20" s="60">
        <f>IF(ISERROR('[65]Récolte_N'!$H$19)=TRUE,"",'[65]Récolte_N'!$H$19)</f>
        <v>0</v>
      </c>
      <c r="E20" s="60">
        <f>IF(ISERROR('[65]Récolte_N'!$I$19)=TRUE,"",'[65]Récolte_N'!$I$19)</f>
        <v>0</v>
      </c>
      <c r="F20" s="60">
        <f t="shared" si="6"/>
        <v>0</v>
      </c>
      <c r="G20" s="190"/>
      <c r="H20" s="62">
        <f>IF(ISERROR('[15]Récolte_N'!$F$19)=TRUE,"",'[15]Récolte_N'!$F$19)</f>
        <v>0</v>
      </c>
      <c r="I20" s="252">
        <f t="shared" si="10"/>
      </c>
      <c r="J20" s="64">
        <f>IF(ISERROR('[15]Récolte_N'!$H$19)=TRUE,"",'[15]Récolte_N'!$H$19)</f>
        <v>0</v>
      </c>
      <c r="K20" s="64">
        <f>'[21]SO'!$AI182</f>
        <v>755.6</v>
      </c>
      <c r="L20" s="65">
        <f t="shared" si="8"/>
        <v>-755.6</v>
      </c>
      <c r="M20" s="66"/>
      <c r="N20" s="201"/>
      <c r="O20" s="68"/>
      <c r="P20" s="69"/>
      <c r="Q20" s="70"/>
      <c r="R20" s="202"/>
      <c r="S20" s="69"/>
    </row>
    <row r="21" spans="1:19" ht="12.75" customHeight="1">
      <c r="A21" s="57" t="s">
        <v>14</v>
      </c>
      <c r="B21" s="58">
        <f>IF(ISERROR('[66]Récolte_N'!$F$19)=TRUE,"",'[66]Récolte_N'!$F$19)</f>
        <v>4700</v>
      </c>
      <c r="C21" s="251">
        <f t="shared" si="0"/>
        <v>50.340425531914896</v>
      </c>
      <c r="D21" s="60">
        <f>IF(ISERROR('[66]Récolte_N'!$H$19)=TRUE,"",'[66]Récolte_N'!$H$19)</f>
        <v>23660</v>
      </c>
      <c r="E21" s="60">
        <f>IF(ISERROR('[66]Récolte_N'!$I$19)=TRUE,"",'[66]Récolte_N'!$I$19)</f>
        <v>13000</v>
      </c>
      <c r="F21" s="60">
        <f t="shared" si="6"/>
        <v>10660</v>
      </c>
      <c r="G21" s="190">
        <f t="shared" si="7"/>
        <v>0.5494505494505495</v>
      </c>
      <c r="H21" s="62">
        <f>IF(ISERROR('[16]Récolte_N'!$F$19)=TRUE,"",'[16]Récolte_N'!$F$19)</f>
        <v>5420</v>
      </c>
      <c r="I21" s="252">
        <f t="shared" si="10"/>
        <v>65</v>
      </c>
      <c r="J21" s="64">
        <f>IF(ISERROR('[16]Récolte_N'!$H$19)=TRUE,"",'[16]Récolte_N'!$H$19)</f>
        <v>35230</v>
      </c>
      <c r="K21" s="64">
        <f>'[21]SO'!$AI183</f>
        <v>20307.2</v>
      </c>
      <c r="L21" s="65">
        <f t="shared" si="8"/>
        <v>14922.8</v>
      </c>
      <c r="M21" s="66">
        <f t="shared" si="2"/>
        <v>-0.1328413284132841</v>
      </c>
      <c r="N21" s="201">
        <f t="shared" si="9"/>
        <v>-720</v>
      </c>
      <c r="O21" s="68">
        <f t="shared" si="3"/>
        <v>-0.225531914893617</v>
      </c>
      <c r="P21" s="69">
        <f t="shared" si="3"/>
        <v>-0.3284132841328413</v>
      </c>
      <c r="Q21" s="70">
        <f t="shared" si="3"/>
        <v>-0.3598329656476521</v>
      </c>
      <c r="R21" s="202">
        <f t="shared" si="4"/>
        <v>-7307.200000000001</v>
      </c>
      <c r="S21" s="69">
        <f t="shared" si="5"/>
        <v>-0.28565684724046425</v>
      </c>
    </row>
    <row r="22" spans="1:19" ht="12.75" customHeight="1">
      <c r="A22" s="57" t="s">
        <v>15</v>
      </c>
      <c r="B22" s="58">
        <f>IF(ISERROR('[67]Récolte_N'!$F$19)=TRUE,"",'[67]Récolte_N'!$F$19)</f>
        <v>0</v>
      </c>
      <c r="C22" s="251">
        <f t="shared" si="0"/>
      </c>
      <c r="D22" s="60">
        <f>IF(ISERROR('[67]Récolte_N'!$H$19)=TRUE,"",'[67]Récolte_N'!$H$19)</f>
        <v>0</v>
      </c>
      <c r="E22" s="60">
        <f>IF(ISERROR('[67]Récolte_N'!$I$19)=TRUE,"",'[67]Récolte_N'!$I$19)</f>
        <v>0</v>
      </c>
      <c r="F22" s="60">
        <f t="shared" si="6"/>
        <v>0</v>
      </c>
      <c r="G22" s="190"/>
      <c r="H22" s="62">
        <f>IF(ISERROR('[17]Récolte_N'!$F$19)=TRUE,"",'[17]Récolte_N'!$F$19)</f>
        <v>0</v>
      </c>
      <c r="I22" s="252">
        <f t="shared" si="10"/>
      </c>
      <c r="J22" s="64">
        <f>IF(ISERROR('[17]Récolte_N'!$H$19)=TRUE,"",'[17]Récolte_N'!$H$19)</f>
        <v>0</v>
      </c>
      <c r="K22" s="64">
        <f>'[21]SO'!$AI184</f>
        <v>0</v>
      </c>
      <c r="L22" s="65">
        <f t="shared" si="8"/>
        <v>0</v>
      </c>
      <c r="M22" s="66"/>
      <c r="N22" s="201"/>
      <c r="O22" s="68"/>
      <c r="P22" s="69"/>
      <c r="Q22" s="70"/>
      <c r="R22" s="202"/>
      <c r="S22" s="69"/>
    </row>
    <row r="23" spans="1:19" ht="12.75" customHeight="1">
      <c r="A23" s="57" t="s">
        <v>22</v>
      </c>
      <c r="B23" s="58">
        <f>IF(ISERROR('[68]Récolte_N'!$F$19)=TRUE,"",'[68]Récolte_N'!$F$19)</f>
        <v>0</v>
      </c>
      <c r="C23" s="251">
        <f t="shared" si="0"/>
      </c>
      <c r="D23" s="60">
        <f>IF(ISERROR('[68]Récolte_N'!$H$19)=TRUE,"",'[68]Récolte_N'!$H$19)</f>
        <v>0</v>
      </c>
      <c r="E23" s="60">
        <f>IF(ISERROR('[68]Récolte_N'!$I$19)=TRUE,"",'[68]Récolte_N'!$I$19)</f>
        <v>0</v>
      </c>
      <c r="F23" s="60">
        <f t="shared" si="6"/>
        <v>0</v>
      </c>
      <c r="G23" s="190"/>
      <c r="H23" s="62">
        <f>IF(ISERROR('[18]Récolte_N'!$F$19)=TRUE,"",'[18]Récolte_N'!$F$19)</f>
        <v>0</v>
      </c>
      <c r="I23" s="252">
        <f t="shared" si="10"/>
      </c>
      <c r="J23" s="64">
        <f>IF(ISERROR('[18]Récolte_N'!$H$19)=TRUE,"",'[18]Récolte_N'!$H$19)</f>
        <v>0</v>
      </c>
      <c r="K23" s="64">
        <f>'[21]SO'!$AI185</f>
        <v>0</v>
      </c>
      <c r="L23" s="65">
        <f t="shared" si="8"/>
        <v>0</v>
      </c>
      <c r="M23" s="66"/>
      <c r="N23" s="201"/>
      <c r="O23" s="68"/>
      <c r="P23" s="69"/>
      <c r="Q23" s="70"/>
      <c r="R23" s="202"/>
      <c r="S23" s="69"/>
    </row>
    <row r="24" spans="1:19" ht="12.75" customHeight="1">
      <c r="A24" s="57" t="s">
        <v>16</v>
      </c>
      <c r="B24" s="58">
        <f>IF(ISERROR('[69]Récolte_N'!$F$19)=TRUE,"",'[69]Récolte_N'!$F$19)</f>
        <v>25670</v>
      </c>
      <c r="C24" s="251">
        <f t="shared" si="0"/>
        <v>52.0646669263732</v>
      </c>
      <c r="D24" s="60">
        <f>IF(ISERROR('[69]Récolte_N'!$H$19)=TRUE,"",'[69]Récolte_N'!$H$19)</f>
        <v>133650</v>
      </c>
      <c r="E24" s="60">
        <f>IF(ISERROR('[69]Récolte_N'!$I$19)=TRUE,"",'[69]Récolte_N'!$I$19)</f>
        <v>80000</v>
      </c>
      <c r="F24" s="60">
        <f t="shared" si="6"/>
        <v>53650</v>
      </c>
      <c r="G24" s="190">
        <f t="shared" si="7"/>
        <v>0.5985783763561542</v>
      </c>
      <c r="H24" s="62">
        <f>IF(ISERROR('[19]Récolte_N'!$F$19)=TRUE,"",'[19]Récolte_N'!$F$19)</f>
        <v>27310</v>
      </c>
      <c r="I24" s="252">
        <f t="shared" si="10"/>
        <v>63.83083119736361</v>
      </c>
      <c r="J24" s="64">
        <f>IF(ISERROR('[19]Récolte_N'!$H$19)=TRUE,"",'[19]Récolte_N'!$H$19)</f>
        <v>174322</v>
      </c>
      <c r="K24" s="64">
        <f>'[21]SO'!$AI186</f>
        <v>146122.6</v>
      </c>
      <c r="L24" s="65">
        <f t="shared" si="8"/>
        <v>28199.399999999994</v>
      </c>
      <c r="M24" s="66">
        <f t="shared" si="2"/>
        <v>-0.06005126327352617</v>
      </c>
      <c r="N24" s="201">
        <f t="shared" si="9"/>
        <v>-1640</v>
      </c>
      <c r="O24" s="68">
        <f t="shared" si="3"/>
        <v>-0.18433355872508805</v>
      </c>
      <c r="P24" s="69">
        <f t="shared" si="3"/>
        <v>-0.233315358933468</v>
      </c>
      <c r="Q24" s="70">
        <f t="shared" si="3"/>
        <v>-0.4525145323173828</v>
      </c>
      <c r="R24" s="202">
        <f t="shared" si="4"/>
        <v>-66122.6</v>
      </c>
      <c r="S24" s="69">
        <f t="shared" si="5"/>
        <v>0.9025227487109659</v>
      </c>
    </row>
    <row r="25" spans="1:19" ht="12.75" customHeight="1">
      <c r="A25" s="57" t="s">
        <v>17</v>
      </c>
      <c r="B25" s="58">
        <f>IF(ISERROR('[70]Récolte_N'!$F$19)=TRUE,"",'[70]Récolte_N'!$F$19)</f>
        <v>3000</v>
      </c>
      <c r="C25" s="251">
        <f t="shared" si="0"/>
        <v>52</v>
      </c>
      <c r="D25" s="60">
        <f>IF(ISERROR('[70]Récolte_N'!$H$19)=TRUE,"",'[70]Récolte_N'!$H$19)</f>
        <v>15600</v>
      </c>
      <c r="E25" s="60">
        <f>IF(ISERROR('[70]Récolte_N'!$I$19)=TRUE,"",'[70]Récolte_N'!$I$19)</f>
        <v>8000</v>
      </c>
      <c r="F25" s="60">
        <f t="shared" si="6"/>
        <v>7600</v>
      </c>
      <c r="G25" s="190">
        <f t="shared" si="7"/>
        <v>0.5128205128205128</v>
      </c>
      <c r="H25" s="62">
        <f>IF(ISERROR('[20]Récolte_N'!$F$19)=TRUE,"",'[20]Récolte_N'!$F$19)</f>
        <v>2800</v>
      </c>
      <c r="I25" s="252">
        <f t="shared" si="10"/>
        <v>62.142857142857146</v>
      </c>
      <c r="J25" s="64">
        <f>IF(ISERROR('[20]Récolte_N'!$H$19)=TRUE,"",'[20]Récolte_N'!$H$19)</f>
        <v>17400</v>
      </c>
      <c r="K25" s="64">
        <f>'[21]SO'!$AI187</f>
        <v>10929.6</v>
      </c>
      <c r="L25" s="65">
        <f t="shared" si="8"/>
        <v>6470.4</v>
      </c>
      <c r="M25" s="66">
        <f t="shared" si="2"/>
        <v>0.0714285714285714</v>
      </c>
      <c r="N25" s="201">
        <f t="shared" si="9"/>
        <v>200</v>
      </c>
      <c r="O25" s="68">
        <f t="shared" si="3"/>
        <v>-0.16321839080459777</v>
      </c>
      <c r="P25" s="69">
        <f t="shared" si="3"/>
        <v>-0.10344827586206895</v>
      </c>
      <c r="Q25" s="70">
        <f t="shared" si="3"/>
        <v>-0.2680427463036159</v>
      </c>
      <c r="R25" s="202">
        <f t="shared" si="4"/>
        <v>-2929.6000000000004</v>
      </c>
      <c r="S25" s="69">
        <f t="shared" si="5"/>
        <v>0.17457962413452033</v>
      </c>
    </row>
    <row r="26" spans="1:19" ht="12.75" customHeight="1">
      <c r="A26" s="25"/>
      <c r="B26" s="72"/>
      <c r="C26" s="28"/>
      <c r="D26" s="74"/>
      <c r="E26" s="75"/>
      <c r="F26" s="75"/>
      <c r="G26" s="191"/>
      <c r="H26" s="77"/>
      <c r="I26" s="253"/>
      <c r="J26" s="79"/>
      <c r="K26" s="80"/>
      <c r="L26" s="81"/>
      <c r="M26" s="66"/>
      <c r="N26" s="201"/>
      <c r="O26" s="68"/>
      <c r="P26" s="69"/>
      <c r="Q26" s="70"/>
      <c r="R26" s="202"/>
      <c r="S26" s="69"/>
    </row>
    <row r="27" spans="1:19" s="91" customFormat="1" ht="15.75">
      <c r="A27" s="82" t="s">
        <v>18</v>
      </c>
      <c r="B27" s="83">
        <f>IF(SUM(B6:B25)=0,"",SUM(B6:B25))</f>
        <v>62654</v>
      </c>
      <c r="C27" s="254">
        <f>IF(OR(B27="",B27=0),"",(D27/B27)*10)</f>
        <v>53.121269192709164</v>
      </c>
      <c r="D27" s="85">
        <f>IF(SUM(D6:D25)=0,"",SUM(D6:D25))</f>
        <v>332826</v>
      </c>
      <c r="E27" s="85">
        <f>IF(SUM(E6:E25)=0,"",SUM(E6:E25))</f>
        <v>186630</v>
      </c>
      <c r="F27" s="85">
        <f t="shared" si="6"/>
        <v>146196</v>
      </c>
      <c r="G27" s="192">
        <f>IF(D27="","",(E27/D27))</f>
        <v>0.5607434515332336</v>
      </c>
      <c r="H27" s="193">
        <f>IF(SUM(H6:H25)=0,"",SUM(H6:H25))</f>
        <v>63655</v>
      </c>
      <c r="I27" s="255">
        <f>IF(OR(H27="",H27=0),"",(J27/H27)*10)</f>
        <v>64.03927421255203</v>
      </c>
      <c r="J27" s="195">
        <f>IF(SUM(J6:J25)=0,"",SUM(J6:J25))</f>
        <v>407642</v>
      </c>
      <c r="K27" s="195">
        <f>IF(SUM(K6:K25)=0,"",SUM(K6:K25))</f>
        <v>296822.8</v>
      </c>
      <c r="L27" s="196">
        <f t="shared" si="8"/>
        <v>110819.20000000001</v>
      </c>
      <c r="M27" s="66">
        <f>B27/H27-1</f>
        <v>-0.015725394705836115</v>
      </c>
      <c r="N27" s="201">
        <f>B27-H27</f>
        <v>-1001</v>
      </c>
      <c r="O27" s="68">
        <f>C27/I27-1</f>
        <v>-0.17048920610194673</v>
      </c>
      <c r="P27" s="69">
        <f>D27/J27-1</f>
        <v>-0.1835335907487452</v>
      </c>
      <c r="Q27" s="70">
        <f>E27/K27-1</f>
        <v>-0.37124102326371156</v>
      </c>
      <c r="R27" s="202">
        <f>E27-K27</f>
        <v>-110192.79999999999</v>
      </c>
      <c r="S27" s="69">
        <f>F27/L27-1</f>
        <v>0.319229880742687</v>
      </c>
    </row>
    <row r="28" spans="1:18" s="103" customFormat="1" ht="13.5" thickBot="1">
      <c r="A28" s="92" t="s">
        <v>72</v>
      </c>
      <c r="B28" s="93">
        <f>B27/H27-1</f>
        <v>-0.015725394705836115</v>
      </c>
      <c r="C28" s="94">
        <f>C27/I27-1</f>
        <v>-0.17048920610194673</v>
      </c>
      <c r="D28" s="95">
        <f>D27/J27-1</f>
        <v>-0.1835335907487452</v>
      </c>
      <c r="E28" s="95">
        <f>E27/K27-1</f>
        <v>-0.37124102326371156</v>
      </c>
      <c r="F28" s="95">
        <f>F27/L27-1</f>
        <v>0.319229880742687</v>
      </c>
      <c r="G28" s="96"/>
      <c r="H28" s="97"/>
      <c r="I28" s="98"/>
      <c r="J28" s="99"/>
      <c r="K28" s="99"/>
      <c r="L28" s="100"/>
      <c r="M28" s="101"/>
      <c r="N28" s="383"/>
      <c r="O28" s="102"/>
      <c r="Q28" s="104"/>
      <c r="R28" s="105"/>
    </row>
    <row r="29" spans="1:11" ht="64.5" customHeight="1" thickBot="1">
      <c r="A29" s="1"/>
      <c r="B29" s="281" t="s">
        <v>112</v>
      </c>
      <c r="C29" s="281"/>
      <c r="D29" s="281"/>
      <c r="E29" s="281"/>
      <c r="F29" s="281"/>
      <c r="G29" s="281"/>
      <c r="H29" s="281"/>
      <c r="I29" s="106"/>
      <c r="J29" s="106"/>
      <c r="K29" s="106"/>
    </row>
    <row r="30" spans="1:9" s="24" customFormat="1" ht="15.75">
      <c r="A30" s="107"/>
      <c r="B30" s="261" t="s">
        <v>73</v>
      </c>
      <c r="C30" s="263"/>
      <c r="D30" s="264" t="s">
        <v>74</v>
      </c>
      <c r="E30" s="266"/>
      <c r="F30" s="267" t="s">
        <v>75</v>
      </c>
      <c r="G30" s="269"/>
      <c r="H30" s="268"/>
      <c r="I30" s="108"/>
    </row>
    <row r="31" spans="1:9" s="38" customFormat="1" ht="12.75" customHeight="1">
      <c r="A31" s="109"/>
      <c r="B31" s="110" t="s">
        <v>76</v>
      </c>
      <c r="C31" s="111" t="s">
        <v>77</v>
      </c>
      <c r="D31" s="112" t="s">
        <v>76</v>
      </c>
      <c r="E31" s="113" t="s">
        <v>77</v>
      </c>
      <c r="F31" s="114">
        <v>2015</v>
      </c>
      <c r="G31" s="115">
        <v>2014</v>
      </c>
      <c r="H31" s="52" t="s">
        <v>78</v>
      </c>
      <c r="I31" s="116"/>
    </row>
    <row r="32" spans="1:9" s="38" customFormat="1" ht="12.75" customHeight="1">
      <c r="A32" s="109"/>
      <c r="B32" s="117" t="str">
        <f>RIGHT(B29,9)</f>
        <v> 1er oct.</v>
      </c>
      <c r="C32" s="111" t="s">
        <v>79</v>
      </c>
      <c r="D32" s="118" t="str">
        <f>RIGHT(B29,9)</f>
        <v> 1er oct.</v>
      </c>
      <c r="E32" s="113" t="s">
        <v>80</v>
      </c>
      <c r="F32" s="119" t="s">
        <v>56</v>
      </c>
      <c r="G32" s="33" t="s">
        <v>56</v>
      </c>
      <c r="H32" s="52" t="s">
        <v>81</v>
      </c>
      <c r="I32" s="116"/>
    </row>
    <row r="33" spans="1:9" ht="12.75" customHeight="1">
      <c r="A33" s="120"/>
      <c r="B33" s="121" t="s">
        <v>2</v>
      </c>
      <c r="C33" s="122" t="s">
        <v>2</v>
      </c>
      <c r="D33" s="123" t="s">
        <v>2</v>
      </c>
      <c r="E33" s="46" t="s">
        <v>2</v>
      </c>
      <c r="F33" s="124"/>
      <c r="G33" s="125"/>
      <c r="H33" s="126"/>
      <c r="I33" s="127"/>
    </row>
    <row r="34" spans="1:9" ht="12.75" customHeight="1">
      <c r="A34" s="25"/>
      <c r="B34" s="128"/>
      <c r="C34" s="129"/>
      <c r="D34" s="130"/>
      <c r="E34" s="52"/>
      <c r="F34" s="131"/>
      <c r="G34" s="33"/>
      <c r="H34" s="132"/>
      <c r="I34" s="127"/>
    </row>
    <row r="35" spans="1:9" ht="12.75" customHeight="1">
      <c r="A35" s="25" t="s">
        <v>3</v>
      </c>
      <c r="B35" s="133">
        <f>'[22]SO'!$AI168</f>
        <v>2223.6</v>
      </c>
      <c r="C35" s="134">
        <f>E6</f>
        <v>25250</v>
      </c>
      <c r="D35" s="135">
        <f>'[21]SO'!$Z168</f>
        <v>378.2</v>
      </c>
      <c r="E35" s="136">
        <f>K6</f>
        <v>39297.7</v>
      </c>
      <c r="F35" s="18">
        <f>IF(OR(C35="",C35=0),"",B35/C35)</f>
        <v>0.08806336633663366</v>
      </c>
      <c r="G35" s="19">
        <f>IF(OR(E35="",E35=0),"",D35/E35)</f>
        <v>0.009623972904266663</v>
      </c>
      <c r="H35" s="137">
        <f>IF(OR(F35="",F35=0),"",(F35-G35)*100)</f>
        <v>7.8439393432367</v>
      </c>
      <c r="I35" s="127"/>
    </row>
    <row r="36" spans="1:8" ht="12.75" customHeight="1">
      <c r="A36" s="57" t="s">
        <v>71</v>
      </c>
      <c r="B36" s="133">
        <f>'[22]SO'!$AI169</f>
        <v>0</v>
      </c>
      <c r="C36" s="134">
        <f aca="true" t="shared" si="11" ref="C36:C56">E7</f>
        <v>500</v>
      </c>
      <c r="D36" s="135">
        <f>'[21]SO'!$Z169</f>
        <v>0</v>
      </c>
      <c r="E36" s="136">
        <f aca="true" t="shared" si="12" ref="E36:E56">K7</f>
        <v>1005</v>
      </c>
      <c r="F36" s="18">
        <f aca="true" t="shared" si="13" ref="F36:F54">IF(OR(C36="",C36=0),"",B36/C36)</f>
        <v>0</v>
      </c>
      <c r="G36" s="19">
        <f aca="true" t="shared" si="14" ref="G36:G54">IF(OR(E36="",E36=0),"",D36/E36)</f>
        <v>0</v>
      </c>
      <c r="H36" s="137">
        <f aca="true" t="shared" si="15" ref="H36:H54">IF(OR(F36="",F36=0),"",(F36-G36)*100)</f>
      </c>
    </row>
    <row r="37" spans="1:8" ht="12.75" customHeight="1">
      <c r="A37" s="25" t="s">
        <v>4</v>
      </c>
      <c r="B37" s="133">
        <f>'[22]SO'!$AI170</f>
        <v>134.5</v>
      </c>
      <c r="C37" s="134">
        <f t="shared" si="11"/>
        <v>750</v>
      </c>
      <c r="D37" s="135">
        <f>'[21]SO'!$Z170</f>
        <v>259.5</v>
      </c>
      <c r="E37" s="136">
        <f t="shared" si="12"/>
        <v>1949</v>
      </c>
      <c r="F37" s="18">
        <f t="shared" si="13"/>
        <v>0.17933333333333334</v>
      </c>
      <c r="G37" s="19">
        <f t="shared" si="14"/>
        <v>0.1331452026680349</v>
      </c>
      <c r="H37" s="137">
        <f t="shared" si="15"/>
        <v>4.618813066529845</v>
      </c>
    </row>
    <row r="38" spans="1:8" ht="12.75" customHeight="1">
      <c r="A38" s="25" t="s">
        <v>20</v>
      </c>
      <c r="B38" s="133">
        <f>'[22]SO'!$AI171</f>
        <v>0</v>
      </c>
      <c r="C38" s="134">
        <f t="shared" si="11"/>
        <v>230</v>
      </c>
      <c r="D38" s="135">
        <f>'[21]SO'!$Z171</f>
        <v>0</v>
      </c>
      <c r="E38" s="136">
        <f t="shared" si="12"/>
        <v>238.3</v>
      </c>
      <c r="F38" s="18">
        <f t="shared" si="13"/>
        <v>0</v>
      </c>
      <c r="G38" s="19">
        <f t="shared" si="14"/>
        <v>0</v>
      </c>
      <c r="H38" s="137">
        <f t="shared" si="15"/>
      </c>
    </row>
    <row r="39" spans="1:8" ht="12.75" customHeight="1">
      <c r="A39" s="25" t="s">
        <v>5</v>
      </c>
      <c r="B39" s="133">
        <f>'[22]SO'!$AI172</f>
        <v>0</v>
      </c>
      <c r="C39" s="134">
        <f t="shared" si="11"/>
        <v>0</v>
      </c>
      <c r="D39" s="135">
        <f>'[21]SO'!$Z172</f>
        <v>0</v>
      </c>
      <c r="E39" s="136">
        <f t="shared" si="12"/>
        <v>0</v>
      </c>
      <c r="F39" s="18">
        <f t="shared" si="13"/>
      </c>
      <c r="G39" s="19">
        <f t="shared" si="14"/>
      </c>
      <c r="H39" s="137">
        <f t="shared" si="15"/>
      </c>
    </row>
    <row r="40" spans="1:8" ht="12.75" customHeight="1">
      <c r="A40" s="25" t="s">
        <v>6</v>
      </c>
      <c r="B40" s="133">
        <f>'[22]SO'!$AI173</f>
        <v>0</v>
      </c>
      <c r="C40" s="134">
        <f t="shared" si="11"/>
        <v>0</v>
      </c>
      <c r="D40" s="135">
        <f>'[21]SO'!$Z173</f>
        <v>60.2</v>
      </c>
      <c r="E40" s="136">
        <f t="shared" si="12"/>
        <v>79.7</v>
      </c>
      <c r="F40" s="18">
        <f t="shared" si="13"/>
      </c>
      <c r="G40" s="19">
        <f t="shared" si="14"/>
        <v>0.7553324968632371</v>
      </c>
      <c r="H40" s="137">
        <f t="shared" si="15"/>
      </c>
    </row>
    <row r="41" spans="1:8" ht="12.75" customHeight="1">
      <c r="A41" s="25" t="s">
        <v>7</v>
      </c>
      <c r="B41" s="133">
        <f>'[22]SO'!$AI174</f>
        <v>10158.3</v>
      </c>
      <c r="C41" s="134">
        <f t="shared" si="11"/>
        <v>21000</v>
      </c>
      <c r="D41" s="135">
        <f>'[21]SO'!$Z174</f>
        <v>1683.8</v>
      </c>
      <c r="E41" s="136">
        <f t="shared" si="12"/>
        <v>33587.6</v>
      </c>
      <c r="F41" s="18">
        <f t="shared" si="13"/>
        <v>0.4837285714285714</v>
      </c>
      <c r="G41" s="19">
        <f t="shared" si="14"/>
        <v>0.05013159618430611</v>
      </c>
      <c r="H41" s="137">
        <f t="shared" si="15"/>
        <v>43.35969752442653</v>
      </c>
    </row>
    <row r="42" spans="1:8" ht="12.75" customHeight="1">
      <c r="A42" s="25" t="s">
        <v>8</v>
      </c>
      <c r="B42" s="133">
        <f>'[22]SO'!$AI175</f>
        <v>2186.1</v>
      </c>
      <c r="C42" s="134">
        <f t="shared" si="11"/>
        <v>5500</v>
      </c>
      <c r="D42" s="135">
        <f>'[21]SO'!$Z175</f>
        <v>1106.9</v>
      </c>
      <c r="E42" s="136">
        <f t="shared" si="12"/>
        <v>6745.9</v>
      </c>
      <c r="F42" s="18">
        <f t="shared" si="13"/>
        <v>0.39747272727272726</v>
      </c>
      <c r="G42" s="19">
        <f t="shared" si="14"/>
        <v>0.16408485153945362</v>
      </c>
      <c r="H42" s="137">
        <f t="shared" si="15"/>
        <v>23.338787573327362</v>
      </c>
    </row>
    <row r="43" spans="1:8" ht="12.75" customHeight="1">
      <c r="A43" s="25" t="s">
        <v>19</v>
      </c>
      <c r="B43" s="133">
        <f>'[22]SO'!$AI176</f>
        <v>0</v>
      </c>
      <c r="C43" s="134">
        <f t="shared" si="11"/>
        <v>0</v>
      </c>
      <c r="D43" s="135">
        <f>'[21]SO'!$Z176</f>
        <v>0</v>
      </c>
      <c r="E43" s="136">
        <f t="shared" si="12"/>
        <v>60.8</v>
      </c>
      <c r="F43" s="18">
        <f t="shared" si="13"/>
      </c>
      <c r="G43" s="19">
        <f t="shared" si="14"/>
        <v>0</v>
      </c>
      <c r="H43" s="137">
        <f t="shared" si="15"/>
      </c>
    </row>
    <row r="44" spans="1:8" ht="12.75" customHeight="1">
      <c r="A44" s="25" t="s">
        <v>9</v>
      </c>
      <c r="B44" s="133">
        <f>'[22]SO'!$AI177</f>
        <v>0</v>
      </c>
      <c r="C44" s="134">
        <f t="shared" si="11"/>
        <v>100</v>
      </c>
      <c r="D44" s="135">
        <f>'[21]SO'!$Z177</f>
        <v>0</v>
      </c>
      <c r="E44" s="136">
        <f t="shared" si="12"/>
        <v>0</v>
      </c>
      <c r="F44" s="18">
        <f t="shared" si="13"/>
        <v>0</v>
      </c>
      <c r="G44" s="19">
        <f t="shared" si="14"/>
      </c>
      <c r="H44" s="137">
        <f t="shared" si="15"/>
      </c>
    </row>
    <row r="45" spans="1:8" ht="12.75" customHeight="1">
      <c r="A45" s="25" t="s">
        <v>21</v>
      </c>
      <c r="B45" s="133">
        <f>'[22]SO'!$AI178</f>
        <v>425</v>
      </c>
      <c r="C45" s="134">
        <f t="shared" si="11"/>
        <v>1500</v>
      </c>
      <c r="D45" s="135">
        <f>'[21]SO'!$Z178</f>
        <v>0</v>
      </c>
      <c r="E45" s="136">
        <f t="shared" si="12"/>
        <v>2892.8</v>
      </c>
      <c r="F45" s="18">
        <f t="shared" si="13"/>
        <v>0.2833333333333333</v>
      </c>
      <c r="G45" s="19">
        <f t="shared" si="14"/>
        <v>0</v>
      </c>
      <c r="H45" s="137">
        <f t="shared" si="15"/>
        <v>28.333333333333332</v>
      </c>
    </row>
    <row r="46" spans="1:8" ht="12.75" customHeight="1">
      <c r="A46" s="25" t="s">
        <v>10</v>
      </c>
      <c r="B46" s="133">
        <f>'[22]SO'!$AI179</f>
        <v>0</v>
      </c>
      <c r="C46" s="134">
        <f t="shared" si="11"/>
        <v>0</v>
      </c>
      <c r="D46" s="135">
        <f>'[21]SO'!$Z179</f>
        <v>0</v>
      </c>
      <c r="E46" s="136">
        <f t="shared" si="12"/>
        <v>0</v>
      </c>
      <c r="F46" s="18">
        <f t="shared" si="13"/>
      </c>
      <c r="G46" s="19">
        <f t="shared" si="14"/>
      </c>
      <c r="H46" s="137">
        <f t="shared" si="15"/>
      </c>
    </row>
    <row r="47" spans="1:8" ht="12.75" customHeight="1">
      <c r="A47" s="25" t="s">
        <v>11</v>
      </c>
      <c r="B47" s="133">
        <f>'[22]SO'!$AI180</f>
        <v>94.8</v>
      </c>
      <c r="C47" s="134">
        <f t="shared" si="11"/>
        <v>2800</v>
      </c>
      <c r="D47" s="135">
        <f>'[21]SO'!$Z180</f>
        <v>94.8</v>
      </c>
      <c r="E47" s="136">
        <f t="shared" si="12"/>
        <v>3085.3</v>
      </c>
      <c r="F47" s="18">
        <f t="shared" si="13"/>
        <v>0.033857142857142856</v>
      </c>
      <c r="G47" s="19">
        <f t="shared" si="14"/>
        <v>0.030726347518879846</v>
      </c>
      <c r="H47" s="137">
        <f t="shared" si="15"/>
        <v>0.313079533826301</v>
      </c>
    </row>
    <row r="48" spans="1:8" ht="12.75" customHeight="1">
      <c r="A48" s="25" t="s">
        <v>12</v>
      </c>
      <c r="B48" s="133">
        <f>'[22]SO'!$AI181</f>
        <v>656.7</v>
      </c>
      <c r="C48" s="134">
        <f t="shared" si="11"/>
        <v>28000</v>
      </c>
      <c r="D48" s="135">
        <f>'[21]SO'!$Z181</f>
        <v>1309.4</v>
      </c>
      <c r="E48" s="136">
        <f t="shared" si="12"/>
        <v>29765.7</v>
      </c>
      <c r="F48" s="18">
        <f t="shared" si="13"/>
        <v>0.02345357142857143</v>
      </c>
      <c r="G48" s="19">
        <f t="shared" si="14"/>
        <v>0.04399023036582375</v>
      </c>
      <c r="H48" s="137">
        <f t="shared" si="15"/>
        <v>-2.053665893725232</v>
      </c>
    </row>
    <row r="49" spans="1:8" ht="12.75" customHeight="1">
      <c r="A49" s="25" t="s">
        <v>13</v>
      </c>
      <c r="B49" s="133">
        <f>'[22]SO'!$AI182</f>
        <v>82</v>
      </c>
      <c r="C49" s="134">
        <f t="shared" si="11"/>
        <v>0</v>
      </c>
      <c r="D49" s="135">
        <f>'[21]SO'!$Z182</f>
        <v>82</v>
      </c>
      <c r="E49" s="136">
        <f t="shared" si="12"/>
        <v>755.6</v>
      </c>
      <c r="F49" s="18">
        <f t="shared" si="13"/>
      </c>
      <c r="G49" s="19">
        <f t="shared" si="14"/>
        <v>0.10852302805717311</v>
      </c>
      <c r="H49" s="137">
        <f t="shared" si="15"/>
      </c>
    </row>
    <row r="50" spans="1:8" ht="12.75" customHeight="1">
      <c r="A50" s="25" t="s">
        <v>14</v>
      </c>
      <c r="B50" s="133">
        <f>'[22]SO'!$AI183</f>
        <v>73.7</v>
      </c>
      <c r="C50" s="134">
        <f t="shared" si="11"/>
        <v>13000</v>
      </c>
      <c r="D50" s="135">
        <f>'[21]SO'!$Z183</f>
        <v>165.3</v>
      </c>
      <c r="E50" s="136">
        <f t="shared" si="12"/>
        <v>20307.2</v>
      </c>
      <c r="F50" s="18">
        <f t="shared" si="13"/>
        <v>0.005669230769230769</v>
      </c>
      <c r="G50" s="19">
        <f t="shared" si="14"/>
        <v>0.00813997005988024</v>
      </c>
      <c r="H50" s="137">
        <f t="shared" si="15"/>
        <v>-0.24707392906494702</v>
      </c>
    </row>
    <row r="51" spans="1:8" ht="12.75" customHeight="1">
      <c r="A51" s="25" t="s">
        <v>15</v>
      </c>
      <c r="B51" s="133">
        <f>'[22]SO'!$AI184</f>
        <v>0</v>
      </c>
      <c r="C51" s="134">
        <f t="shared" si="11"/>
        <v>0</v>
      </c>
      <c r="D51" s="135">
        <f>'[21]SO'!$Z184</f>
        <v>0</v>
      </c>
      <c r="E51" s="136">
        <f t="shared" si="12"/>
        <v>0</v>
      </c>
      <c r="F51" s="18">
        <f t="shared" si="13"/>
      </c>
      <c r="G51" s="19">
        <f t="shared" si="14"/>
      </c>
      <c r="H51" s="137">
        <f t="shared" si="15"/>
      </c>
    </row>
    <row r="52" spans="1:8" ht="12.75" customHeight="1">
      <c r="A52" s="25" t="s">
        <v>22</v>
      </c>
      <c r="B52" s="133">
        <f>'[22]SO'!$AI185</f>
        <v>0</v>
      </c>
      <c r="C52" s="134">
        <f t="shared" si="11"/>
        <v>0</v>
      </c>
      <c r="D52" s="135">
        <f>'[21]SO'!$Z185</f>
        <v>0</v>
      </c>
      <c r="E52" s="136">
        <f t="shared" si="12"/>
        <v>0</v>
      </c>
      <c r="F52" s="18">
        <f t="shared" si="13"/>
      </c>
      <c r="G52" s="19">
        <f t="shared" si="14"/>
      </c>
      <c r="H52" s="137">
        <f t="shared" si="15"/>
      </c>
    </row>
    <row r="53" spans="1:8" ht="12.75" customHeight="1">
      <c r="A53" s="25" t="s">
        <v>16</v>
      </c>
      <c r="B53" s="133">
        <f>'[22]SO'!$AI186</f>
        <v>6991.5</v>
      </c>
      <c r="C53" s="134">
        <f t="shared" si="11"/>
        <v>80000</v>
      </c>
      <c r="D53" s="135">
        <f>'[21]SO'!$Z186</f>
        <v>1475.6</v>
      </c>
      <c r="E53" s="136">
        <f t="shared" si="12"/>
        <v>146122.6</v>
      </c>
      <c r="F53" s="18">
        <f t="shared" si="13"/>
        <v>0.08739375</v>
      </c>
      <c r="G53" s="19">
        <f t="shared" si="14"/>
        <v>0.010098369451405874</v>
      </c>
      <c r="H53" s="137">
        <f t="shared" si="15"/>
        <v>7.729538054859414</v>
      </c>
    </row>
    <row r="54" spans="1:8" ht="12.75" customHeight="1">
      <c r="A54" s="25" t="s">
        <v>17</v>
      </c>
      <c r="B54" s="133">
        <f>'[22]SO'!$AI187</f>
        <v>2473</v>
      </c>
      <c r="C54" s="134">
        <f t="shared" si="11"/>
        <v>8000</v>
      </c>
      <c r="D54" s="135">
        <f>'[21]SO'!$Z187</f>
        <v>1231.7</v>
      </c>
      <c r="E54" s="136">
        <f t="shared" si="12"/>
        <v>10929.6</v>
      </c>
      <c r="F54" s="18">
        <f t="shared" si="13"/>
        <v>0.309125</v>
      </c>
      <c r="G54" s="19">
        <f t="shared" si="14"/>
        <v>0.11269396867222954</v>
      </c>
      <c r="H54" s="137">
        <f t="shared" si="15"/>
        <v>19.643103132777046</v>
      </c>
    </row>
    <row r="55" spans="1:8" ht="12.75" customHeight="1">
      <c r="A55" s="25"/>
      <c r="B55" s="133"/>
      <c r="C55" s="134"/>
      <c r="D55" s="135"/>
      <c r="E55" s="136"/>
      <c r="F55" s="18">
        <f>IF(OR(E26="",E26=0),"",B55/E26)</f>
      </c>
      <c r="G55" s="19">
        <f>IF(OR(K26="",K26=0),"",D55/K26)</f>
      </c>
      <c r="H55" s="137"/>
    </row>
    <row r="56" spans="1:8" s="91" customFormat="1" ht="15.75" customHeight="1" thickBot="1">
      <c r="A56" s="138" t="s">
        <v>18</v>
      </c>
      <c r="B56" s="139">
        <f>IF(SUM(B35:B54)=0,"",SUM(B35:B54))</f>
        <v>25499.2</v>
      </c>
      <c r="C56" s="140">
        <f t="shared" si="11"/>
        <v>186630</v>
      </c>
      <c r="D56" s="141">
        <f>IF(SUM(D35:D54)=0,"",SUM(D35:D54))</f>
        <v>7847.400000000001</v>
      </c>
      <c r="E56" s="142">
        <f t="shared" si="12"/>
        <v>296822.8</v>
      </c>
      <c r="F56" s="143">
        <f>IF(OR(C56="",C56=0),"",B56/C56)</f>
        <v>0.13662969511868403</v>
      </c>
      <c r="G56" s="144">
        <f>IF(OR(E56="",E56=0),"",D56/E56)</f>
        <v>0.026437996003002468</v>
      </c>
      <c r="H56" s="145">
        <f>IF(OR(F56="",F56=0),"",(F56-G56)*100)</f>
        <v>11.019169911568156</v>
      </c>
    </row>
    <row r="57" spans="1:12" s="127" customFormat="1" ht="64.5" customHeight="1" thickBot="1">
      <c r="A57" s="146"/>
      <c r="B57" s="281" t="s">
        <v>113</v>
      </c>
      <c r="C57" s="281"/>
      <c r="D57" s="281"/>
      <c r="E57" s="281"/>
      <c r="F57" s="281"/>
      <c r="G57" s="281"/>
      <c r="H57" s="281"/>
      <c r="I57" s="2"/>
      <c r="J57" s="2"/>
      <c r="K57" s="2"/>
      <c r="L57" s="2"/>
    </row>
    <row r="58" spans="1:9" s="24" customFormat="1" ht="15.75">
      <c r="A58" s="23"/>
      <c r="B58" s="261" t="s">
        <v>73</v>
      </c>
      <c r="C58" s="262"/>
      <c r="D58" s="263"/>
      <c r="E58" s="264" t="s">
        <v>74</v>
      </c>
      <c r="F58" s="265"/>
      <c r="G58" s="266"/>
      <c r="H58" s="267" t="s">
        <v>82</v>
      </c>
      <c r="I58" s="268"/>
    </row>
    <row r="59" spans="1:9" ht="12.75" customHeight="1">
      <c r="A59" s="147"/>
      <c r="B59" s="148" t="s">
        <v>83</v>
      </c>
      <c r="C59" s="28" t="s">
        <v>83</v>
      </c>
      <c r="D59" s="149" t="s">
        <v>84</v>
      </c>
      <c r="E59" s="12" t="s">
        <v>83</v>
      </c>
      <c r="F59" s="13" t="s">
        <v>83</v>
      </c>
      <c r="G59" s="150" t="s">
        <v>84</v>
      </c>
      <c r="H59" s="165" t="str">
        <f aca="true" t="shared" si="16" ref="H59:I61">F59</f>
        <v>Stocks en </v>
      </c>
      <c r="I59" s="249" t="str">
        <f t="shared" si="16"/>
        <v>Coll.réalisée + </v>
      </c>
    </row>
    <row r="60" spans="1:9" ht="12.75" customHeight="1">
      <c r="A60" s="25"/>
      <c r="B60" s="148" t="s">
        <v>85</v>
      </c>
      <c r="C60" s="28" t="s">
        <v>85</v>
      </c>
      <c r="D60" s="149" t="s">
        <v>86</v>
      </c>
      <c r="E60" s="12" t="s">
        <v>85</v>
      </c>
      <c r="F60" s="13" t="s">
        <v>85</v>
      </c>
      <c r="G60" s="150" t="s">
        <v>86</v>
      </c>
      <c r="H60" s="165" t="str">
        <f t="shared" si="16"/>
        <v>dépôt au </v>
      </c>
      <c r="I60" s="249" t="str">
        <f t="shared" si="16"/>
        <v>Dépôts au</v>
      </c>
    </row>
    <row r="61" spans="1:9" ht="12.75" customHeight="1">
      <c r="A61" s="25"/>
      <c r="B61" s="152" t="str">
        <f>B32</f>
        <v> 1er oct.</v>
      </c>
      <c r="C61" s="153" t="str">
        <f>B32</f>
        <v> 1er oct.</v>
      </c>
      <c r="D61" s="154" t="str">
        <f>B32</f>
        <v> 1er oct.</v>
      </c>
      <c r="E61" s="155" t="str">
        <f>D32</f>
        <v> 1er oct.</v>
      </c>
      <c r="F61" s="156" t="str">
        <f>D32</f>
        <v> 1er oct.</v>
      </c>
      <c r="G61" s="157" t="str">
        <f>D32</f>
        <v> 1er oct.</v>
      </c>
      <c r="H61" s="165" t="str">
        <f t="shared" si="16"/>
        <v> 1er oct.</v>
      </c>
      <c r="I61" s="250" t="str">
        <f t="shared" si="16"/>
        <v> 1er oct.</v>
      </c>
    </row>
    <row r="62" spans="1:9" ht="12.75" customHeight="1">
      <c r="A62" s="39"/>
      <c r="B62" s="121" t="s">
        <v>2</v>
      </c>
      <c r="C62" s="159" t="s">
        <v>87</v>
      </c>
      <c r="D62" s="122" t="s">
        <v>87</v>
      </c>
      <c r="E62" s="123" t="s">
        <v>2</v>
      </c>
      <c r="F62" s="45" t="s">
        <v>88</v>
      </c>
      <c r="G62" s="46" t="s">
        <v>88</v>
      </c>
      <c r="H62" s="160"/>
      <c r="I62" s="161"/>
    </row>
    <row r="63" spans="1:9" ht="12.75" customHeight="1">
      <c r="A63" s="25" t="s">
        <v>3</v>
      </c>
      <c r="B63" s="167">
        <v>4346.6</v>
      </c>
      <c r="C63" s="168">
        <f aca="true" t="shared" si="17" ref="C63:C82">IF(OR(E6="",E6=0),"",B63/E6)</f>
        <v>0.17214257425742577</v>
      </c>
      <c r="D63" s="169">
        <f>IF(E6="","",(B35+B63)/E6)</f>
        <v>0.26020594059405944</v>
      </c>
      <c r="E63" s="170">
        <v>245.6</v>
      </c>
      <c r="F63" s="171">
        <f aca="true" t="shared" si="18" ref="F63:F82">IF(OR(K6="",K6=0),"",E63/K6)</f>
        <v>0.006249729627942602</v>
      </c>
      <c r="G63" s="172">
        <f>IF(K6="","",(D35+E63)/K6)</f>
        <v>0.015873702532209263</v>
      </c>
      <c r="H63" s="173">
        <f>IF(OR(C63="",C63=0),"",(C63-F63)*100)</f>
        <v>16.589284462948317</v>
      </c>
      <c r="I63" s="174">
        <f>IF(OR(D63="",D63=0),"",(D63-G63)*100)</f>
        <v>24.433223806185016</v>
      </c>
    </row>
    <row r="64" spans="1:9" ht="12.75" customHeight="1">
      <c r="A64" s="57" t="s">
        <v>71</v>
      </c>
      <c r="B64" s="167">
        <v>88.8</v>
      </c>
      <c r="C64" s="168">
        <f t="shared" si="17"/>
        <v>0.1776</v>
      </c>
      <c r="D64" s="169">
        <f aca="true" t="shared" si="19" ref="D64:D84">IF(E7="","",(B36+B64)/E7)</f>
        <v>0.1776</v>
      </c>
      <c r="E64" s="170">
        <v>0</v>
      </c>
      <c r="F64" s="171">
        <f t="shared" si="18"/>
        <v>0</v>
      </c>
      <c r="G64" s="172">
        <f aca="true" t="shared" si="20" ref="G64:G82">IF(K7="","",(D36+E64)/K7)</f>
        <v>0</v>
      </c>
      <c r="H64" s="173">
        <f aca="true" t="shared" si="21" ref="H64:I82">IF(OR(C64="",C64=0),"",(C64-F64)*100)</f>
        <v>17.76</v>
      </c>
      <c r="I64" s="174">
        <f t="shared" si="21"/>
        <v>17.76</v>
      </c>
    </row>
    <row r="65" spans="1:9" ht="12.75" customHeight="1">
      <c r="A65" s="25" t="s">
        <v>4</v>
      </c>
      <c r="B65" s="167">
        <v>0</v>
      </c>
      <c r="C65" s="168">
        <f t="shared" si="17"/>
        <v>0</v>
      </c>
      <c r="D65" s="169">
        <f t="shared" si="19"/>
        <v>0.17933333333333334</v>
      </c>
      <c r="E65" s="170">
        <v>0</v>
      </c>
      <c r="F65" s="171">
        <f t="shared" si="18"/>
        <v>0</v>
      </c>
      <c r="G65" s="172">
        <f t="shared" si="20"/>
        <v>0.1331452026680349</v>
      </c>
      <c r="H65" s="173">
        <f t="shared" si="21"/>
      </c>
      <c r="I65" s="174">
        <f t="shared" si="21"/>
        <v>4.618813066529845</v>
      </c>
    </row>
    <row r="66" spans="1:9" ht="12.75" customHeight="1">
      <c r="A66" s="25" t="s">
        <v>20</v>
      </c>
      <c r="B66" s="167">
        <v>0</v>
      </c>
      <c r="C66" s="168">
        <f t="shared" si="17"/>
        <v>0</v>
      </c>
      <c r="D66" s="169">
        <f t="shared" si="19"/>
        <v>0</v>
      </c>
      <c r="E66" s="170">
        <v>0</v>
      </c>
      <c r="F66" s="171">
        <f t="shared" si="18"/>
        <v>0</v>
      </c>
      <c r="G66" s="172">
        <f t="shared" si="20"/>
        <v>0</v>
      </c>
      <c r="H66" s="173">
        <f t="shared" si="21"/>
      </c>
      <c r="I66" s="174">
        <f t="shared" si="21"/>
      </c>
    </row>
    <row r="67" spans="1:9" ht="12.75" customHeight="1">
      <c r="A67" s="25" t="s">
        <v>5</v>
      </c>
      <c r="B67" s="167">
        <v>0</v>
      </c>
      <c r="C67" s="168">
        <f t="shared" si="17"/>
      </c>
      <c r="D67" s="169" t="e">
        <f t="shared" si="19"/>
        <v>#DIV/0!</v>
      </c>
      <c r="E67" s="170">
        <v>0</v>
      </c>
      <c r="F67" s="171">
        <f t="shared" si="18"/>
      </c>
      <c r="G67" s="172" t="e">
        <f t="shared" si="20"/>
        <v>#DIV/0!</v>
      </c>
      <c r="H67" s="173">
        <f t="shared" si="21"/>
      </c>
      <c r="I67" s="174" t="e">
        <f t="shared" si="21"/>
        <v>#DIV/0!</v>
      </c>
    </row>
    <row r="68" spans="1:9" ht="12.75" customHeight="1">
      <c r="A68" s="25" t="s">
        <v>6</v>
      </c>
      <c r="B68" s="167">
        <v>0</v>
      </c>
      <c r="C68" s="168">
        <f t="shared" si="17"/>
      </c>
      <c r="D68" s="169" t="e">
        <f t="shared" si="19"/>
        <v>#DIV/0!</v>
      </c>
      <c r="E68" s="170">
        <v>0</v>
      </c>
      <c r="F68" s="171">
        <f t="shared" si="18"/>
        <v>0</v>
      </c>
      <c r="G68" s="172">
        <f t="shared" si="20"/>
        <v>0.7553324968632371</v>
      </c>
      <c r="H68" s="173">
        <f t="shared" si="21"/>
      </c>
      <c r="I68" s="174" t="e">
        <f t="shared" si="21"/>
        <v>#DIV/0!</v>
      </c>
    </row>
    <row r="69" spans="1:9" ht="12.75" customHeight="1">
      <c r="A69" s="25" t="s">
        <v>7</v>
      </c>
      <c r="B69" s="167">
        <v>76</v>
      </c>
      <c r="C69" s="168">
        <f t="shared" si="17"/>
        <v>0.003619047619047619</v>
      </c>
      <c r="D69" s="169">
        <f t="shared" si="19"/>
        <v>0.48734761904761903</v>
      </c>
      <c r="E69" s="170">
        <v>105.6</v>
      </c>
      <c r="F69" s="171">
        <f t="shared" si="18"/>
        <v>0.003144017435005776</v>
      </c>
      <c r="G69" s="172">
        <f t="shared" si="20"/>
        <v>0.053275613619311886</v>
      </c>
      <c r="H69" s="173">
        <f t="shared" si="21"/>
        <v>0.04750301840418429</v>
      </c>
      <c r="I69" s="174">
        <f t="shared" si="21"/>
        <v>43.407200542830715</v>
      </c>
    </row>
    <row r="70" spans="1:9" ht="12.75" customHeight="1">
      <c r="A70" s="25" t="s">
        <v>8</v>
      </c>
      <c r="B70" s="167">
        <v>33</v>
      </c>
      <c r="C70" s="168">
        <f t="shared" si="17"/>
        <v>0.006</v>
      </c>
      <c r="D70" s="169">
        <f t="shared" si="19"/>
        <v>0.40347272727272726</v>
      </c>
      <c r="E70" s="170">
        <v>0</v>
      </c>
      <c r="F70" s="171">
        <f t="shared" si="18"/>
        <v>0</v>
      </c>
      <c r="G70" s="172">
        <f t="shared" si="20"/>
        <v>0.16408485153945362</v>
      </c>
      <c r="H70" s="173">
        <f t="shared" si="21"/>
        <v>0.6</v>
      </c>
      <c r="I70" s="174">
        <f t="shared" si="21"/>
        <v>23.938787573327364</v>
      </c>
    </row>
    <row r="71" spans="1:9" ht="12.75" customHeight="1">
      <c r="A71" s="25" t="s">
        <v>19</v>
      </c>
      <c r="B71" s="167">
        <v>0</v>
      </c>
      <c r="C71" s="168">
        <f t="shared" si="17"/>
      </c>
      <c r="D71" s="169" t="e">
        <f t="shared" si="19"/>
        <v>#DIV/0!</v>
      </c>
      <c r="E71" s="170">
        <v>0</v>
      </c>
      <c r="F71" s="171">
        <f t="shared" si="18"/>
        <v>0</v>
      </c>
      <c r="G71" s="172">
        <f t="shared" si="20"/>
        <v>0</v>
      </c>
      <c r="H71" s="173">
        <f t="shared" si="21"/>
      </c>
      <c r="I71" s="174" t="e">
        <f t="shared" si="21"/>
        <v>#DIV/0!</v>
      </c>
    </row>
    <row r="72" spans="1:9" ht="12.75" customHeight="1">
      <c r="A72" s="25" t="s">
        <v>9</v>
      </c>
      <c r="B72" s="167">
        <v>0</v>
      </c>
      <c r="C72" s="168">
        <f t="shared" si="17"/>
        <v>0</v>
      </c>
      <c r="D72" s="169">
        <f t="shared" si="19"/>
        <v>0</v>
      </c>
      <c r="E72" s="170">
        <v>0</v>
      </c>
      <c r="F72" s="171">
        <f t="shared" si="18"/>
      </c>
      <c r="G72" s="172" t="e">
        <f t="shared" si="20"/>
        <v>#DIV/0!</v>
      </c>
      <c r="H72" s="173">
        <f t="shared" si="21"/>
      </c>
      <c r="I72" s="174">
        <f t="shared" si="21"/>
      </c>
    </row>
    <row r="73" spans="1:9" ht="12.75" customHeight="1">
      <c r="A73" s="25" t="s">
        <v>21</v>
      </c>
      <c r="B73" s="167">
        <v>452.5</v>
      </c>
      <c r="C73" s="168">
        <f t="shared" si="17"/>
        <v>0.3016666666666667</v>
      </c>
      <c r="D73" s="169">
        <f t="shared" si="19"/>
        <v>0.585</v>
      </c>
      <c r="E73" s="170">
        <v>0</v>
      </c>
      <c r="F73" s="171">
        <f t="shared" si="18"/>
        <v>0</v>
      </c>
      <c r="G73" s="172">
        <f t="shared" si="20"/>
        <v>0</v>
      </c>
      <c r="H73" s="173">
        <f t="shared" si="21"/>
        <v>30.166666666666668</v>
      </c>
      <c r="I73" s="174">
        <f t="shared" si="21"/>
        <v>58.5</v>
      </c>
    </row>
    <row r="74" spans="1:9" ht="12.75" customHeight="1">
      <c r="A74" s="25" t="s">
        <v>10</v>
      </c>
      <c r="B74" s="167">
        <v>0</v>
      </c>
      <c r="C74" s="168">
        <f t="shared" si="17"/>
      </c>
      <c r="D74" s="169" t="e">
        <f t="shared" si="19"/>
        <v>#DIV/0!</v>
      </c>
      <c r="E74" s="170">
        <v>0</v>
      </c>
      <c r="F74" s="171">
        <f t="shared" si="18"/>
      </c>
      <c r="G74" s="172" t="e">
        <f t="shared" si="20"/>
        <v>#DIV/0!</v>
      </c>
      <c r="H74" s="173">
        <f t="shared" si="21"/>
      </c>
      <c r="I74" s="174" t="e">
        <f t="shared" si="21"/>
        <v>#DIV/0!</v>
      </c>
    </row>
    <row r="75" spans="1:9" ht="12.75" customHeight="1">
      <c r="A75" s="25" t="s">
        <v>11</v>
      </c>
      <c r="B75" s="167">
        <v>0</v>
      </c>
      <c r="C75" s="168">
        <f t="shared" si="17"/>
        <v>0</v>
      </c>
      <c r="D75" s="169">
        <f t="shared" si="19"/>
        <v>0.033857142857142856</v>
      </c>
      <c r="E75" s="170">
        <v>0</v>
      </c>
      <c r="F75" s="171">
        <f t="shared" si="18"/>
        <v>0</v>
      </c>
      <c r="G75" s="172">
        <f t="shared" si="20"/>
        <v>0.030726347518879846</v>
      </c>
      <c r="H75" s="173">
        <f t="shared" si="21"/>
      </c>
      <c r="I75" s="174">
        <f t="shared" si="21"/>
        <v>0.313079533826301</v>
      </c>
    </row>
    <row r="76" spans="1:9" ht="12.75" customHeight="1">
      <c r="A76" s="25" t="s">
        <v>12</v>
      </c>
      <c r="B76" s="167">
        <v>0.2</v>
      </c>
      <c r="C76" s="168">
        <f t="shared" si="17"/>
        <v>7.1428571428571436E-06</v>
      </c>
      <c r="D76" s="169">
        <f t="shared" si="19"/>
        <v>0.02346071428571429</v>
      </c>
      <c r="E76" s="170">
        <v>276</v>
      </c>
      <c r="F76" s="171">
        <f t="shared" si="18"/>
        <v>0.009272417581310031</v>
      </c>
      <c r="G76" s="172">
        <f t="shared" si="20"/>
        <v>0.053262647947133784</v>
      </c>
      <c r="H76" s="173">
        <f t="shared" si="21"/>
        <v>-0.9265274724167174</v>
      </c>
      <c r="I76" s="174">
        <f t="shared" si="21"/>
        <v>-2.9801933661419495</v>
      </c>
    </row>
    <row r="77" spans="1:9" ht="12.75" customHeight="1">
      <c r="A77" s="25" t="s">
        <v>13</v>
      </c>
      <c r="B77" s="167">
        <v>0</v>
      </c>
      <c r="C77" s="168">
        <f t="shared" si="17"/>
      </c>
      <c r="D77" s="169" t="e">
        <f t="shared" si="19"/>
        <v>#DIV/0!</v>
      </c>
      <c r="E77" s="170">
        <v>0</v>
      </c>
      <c r="F77" s="171">
        <f t="shared" si="18"/>
        <v>0</v>
      </c>
      <c r="G77" s="172">
        <f t="shared" si="20"/>
        <v>0.10852302805717311</v>
      </c>
      <c r="H77" s="173">
        <f t="shared" si="21"/>
      </c>
      <c r="I77" s="174" t="e">
        <f t="shared" si="21"/>
        <v>#DIV/0!</v>
      </c>
    </row>
    <row r="78" spans="1:9" ht="12.75" customHeight="1">
      <c r="A78" s="25" t="s">
        <v>14</v>
      </c>
      <c r="B78" s="167">
        <v>10</v>
      </c>
      <c r="C78" s="168">
        <f t="shared" si="17"/>
        <v>0.0007692307692307692</v>
      </c>
      <c r="D78" s="169">
        <f t="shared" si="19"/>
        <v>0.006438461538461539</v>
      </c>
      <c r="E78" s="170">
        <v>4</v>
      </c>
      <c r="F78" s="171">
        <f t="shared" si="18"/>
        <v>0.00019697447210841474</v>
      </c>
      <c r="G78" s="172">
        <f t="shared" si="20"/>
        <v>0.008336944531988655</v>
      </c>
      <c r="H78" s="173">
        <f t="shared" si="21"/>
        <v>0.057225629712235444</v>
      </c>
      <c r="I78" s="174">
        <f t="shared" si="21"/>
        <v>-0.18984829935271164</v>
      </c>
    </row>
    <row r="79" spans="1:9" ht="12.75" customHeight="1">
      <c r="A79" s="25" t="s">
        <v>15</v>
      </c>
      <c r="B79" s="167">
        <v>0</v>
      </c>
      <c r="C79" s="168">
        <f t="shared" si="17"/>
      </c>
      <c r="D79" s="169" t="e">
        <f t="shared" si="19"/>
        <v>#DIV/0!</v>
      </c>
      <c r="E79" s="170">
        <v>0</v>
      </c>
      <c r="F79" s="171">
        <f t="shared" si="18"/>
      </c>
      <c r="G79" s="172" t="e">
        <f t="shared" si="20"/>
        <v>#DIV/0!</v>
      </c>
      <c r="H79" s="173">
        <f t="shared" si="21"/>
      </c>
      <c r="I79" s="174" t="e">
        <f t="shared" si="21"/>
        <v>#DIV/0!</v>
      </c>
    </row>
    <row r="80" spans="1:9" ht="12.75" customHeight="1">
      <c r="A80" s="25" t="s">
        <v>22</v>
      </c>
      <c r="B80" s="167">
        <v>0</v>
      </c>
      <c r="C80" s="168">
        <f t="shared" si="17"/>
      </c>
      <c r="D80" s="169" t="e">
        <f t="shared" si="19"/>
        <v>#DIV/0!</v>
      </c>
      <c r="E80" s="170">
        <v>0</v>
      </c>
      <c r="F80" s="171">
        <f t="shared" si="18"/>
      </c>
      <c r="G80" s="172" t="e">
        <f t="shared" si="20"/>
        <v>#DIV/0!</v>
      </c>
      <c r="H80" s="173">
        <f t="shared" si="21"/>
      </c>
      <c r="I80" s="174" t="e">
        <f t="shared" si="21"/>
        <v>#DIV/0!</v>
      </c>
    </row>
    <row r="81" spans="1:9" ht="12.75" customHeight="1">
      <c r="A81" s="25" t="s">
        <v>16</v>
      </c>
      <c r="B81" s="167">
        <v>1818</v>
      </c>
      <c r="C81" s="168">
        <f t="shared" si="17"/>
        <v>0.022725</v>
      </c>
      <c r="D81" s="169">
        <f t="shared" si="19"/>
        <v>0.11011875</v>
      </c>
      <c r="E81" s="170">
        <v>494.1</v>
      </c>
      <c r="F81" s="171">
        <f t="shared" si="18"/>
        <v>0.0033814071197747647</v>
      </c>
      <c r="G81" s="172">
        <f t="shared" si="20"/>
        <v>0.013479776571180636</v>
      </c>
      <c r="H81" s="173">
        <f t="shared" si="21"/>
        <v>1.9343592880225233</v>
      </c>
      <c r="I81" s="174">
        <f t="shared" si="21"/>
        <v>9.663897342881937</v>
      </c>
    </row>
    <row r="82" spans="1:9" ht="12.75" customHeight="1">
      <c r="A82" s="25" t="s">
        <v>17</v>
      </c>
      <c r="B82" s="167">
        <v>85.1</v>
      </c>
      <c r="C82" s="168">
        <f t="shared" si="17"/>
        <v>0.0106375</v>
      </c>
      <c r="D82" s="169">
        <f t="shared" si="19"/>
        <v>0.3197625</v>
      </c>
      <c r="E82" s="170">
        <v>299.4</v>
      </c>
      <c r="F82" s="171">
        <f t="shared" si="18"/>
        <v>0.027393500219587173</v>
      </c>
      <c r="G82" s="172">
        <f t="shared" si="20"/>
        <v>0.1400874688918167</v>
      </c>
      <c r="H82" s="173">
        <f t="shared" si="21"/>
        <v>-1.6756000219587175</v>
      </c>
      <c r="I82" s="174">
        <f t="shared" si="21"/>
        <v>17.96750311081833</v>
      </c>
    </row>
    <row r="83" spans="1:9" ht="12.75" customHeight="1">
      <c r="A83" s="25"/>
      <c r="B83" s="133"/>
      <c r="C83" s="176"/>
      <c r="D83" s="169"/>
      <c r="E83" s="135"/>
      <c r="F83" s="177"/>
      <c r="G83" s="178"/>
      <c r="H83" s="179"/>
      <c r="I83" s="180"/>
    </row>
    <row r="84" spans="1:9" ht="16.5" thickBot="1">
      <c r="A84" s="138" t="s">
        <v>18</v>
      </c>
      <c r="B84" s="139">
        <f>IF(SUM(B63:B82)=0,"",SUM(B63:B82))</f>
        <v>6910.200000000001</v>
      </c>
      <c r="C84" s="181">
        <f>IF(OR(E27="",E27=0),"",B84/E27)</f>
        <v>0.03702620157530944</v>
      </c>
      <c r="D84" s="182">
        <f t="shared" si="19"/>
        <v>0.17365589669399348</v>
      </c>
      <c r="E84" s="141">
        <f>IF(SUM(E63:E82)=0,"",SUM(E63:E82))</f>
        <v>1424.7000000000003</v>
      </c>
      <c r="F84" s="183">
        <f>IF(OR(K27="",K27=0),"",E84/K27)</f>
        <v>0.004799833435975944</v>
      </c>
      <c r="G84" s="184">
        <f>IF(K27="","",(D56+E84)/K27)</f>
        <v>0.03123782943897841</v>
      </c>
      <c r="H84" s="185">
        <f>IF(OR(C84="",C84=0),"",(C84-F84)*100)</f>
        <v>3.2226368139333497</v>
      </c>
      <c r="I84" s="186">
        <f>IF(OR(D84="",D84=0),"",(D84-G84)*100)</f>
        <v>14.241806725501508</v>
      </c>
    </row>
    <row r="85" spans="1:2" ht="12.75" customHeight="1">
      <c r="A85" s="3" t="s">
        <v>89</v>
      </c>
      <c r="B85" s="187"/>
    </row>
    <row r="86" ht="12.75" customHeight="1">
      <c r="B86" s="187"/>
    </row>
  </sheetData>
  <mergeCells count="14">
    <mergeCell ref="B1:L1"/>
    <mergeCell ref="B2:G2"/>
    <mergeCell ref="H2:L2"/>
    <mergeCell ref="M2:S2"/>
    <mergeCell ref="M3:N3"/>
    <mergeCell ref="Q3:R3"/>
    <mergeCell ref="B29:H29"/>
    <mergeCell ref="B58:D58"/>
    <mergeCell ref="E58:G58"/>
    <mergeCell ref="H58:I58"/>
    <mergeCell ref="B30:C30"/>
    <mergeCell ref="D30:E30"/>
    <mergeCell ref="F30:H30"/>
    <mergeCell ref="B57:H57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M1" sqref="M1"/>
    </sheetView>
  </sheetViews>
  <sheetFormatPr defaultColWidth="12" defaultRowHeight="12.75" customHeight="1"/>
  <cols>
    <col min="1" max="1" width="29.66015625" style="3" customWidth="1"/>
    <col min="2" max="2" width="14.66015625" style="4" customWidth="1"/>
    <col min="3" max="3" width="14.66015625" style="5" customWidth="1"/>
    <col min="4" max="6" width="14.66015625" style="4" customWidth="1"/>
    <col min="7" max="7" width="14.66015625" style="188" customWidth="1"/>
    <col min="8" max="8" width="14.66015625" style="189" customWidth="1"/>
    <col min="9" max="12" width="14.66015625" style="3" customWidth="1"/>
    <col min="13" max="13" width="7.66015625" style="3" customWidth="1"/>
    <col min="14" max="14" width="7" style="3" bestFit="1" customWidth="1"/>
    <col min="15" max="17" width="7.66015625" style="3" customWidth="1"/>
    <col min="18" max="18" width="7" style="3" bestFit="1" customWidth="1"/>
    <col min="19" max="19" width="8.66015625" style="3" bestFit="1" customWidth="1"/>
    <col min="20" max="16384" width="11.5" style="3" customWidth="1"/>
  </cols>
  <sheetData>
    <row r="1" spans="1:12" ht="64.5" customHeight="1" thickBot="1">
      <c r="A1" s="1"/>
      <c r="B1" s="275" t="s">
        <v>40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9" s="24" customFormat="1" ht="15.75">
      <c r="A2" s="23"/>
      <c r="B2" s="276" t="s">
        <v>60</v>
      </c>
      <c r="C2" s="277"/>
      <c r="D2" s="277"/>
      <c r="E2" s="277"/>
      <c r="F2" s="277"/>
      <c r="G2" s="278"/>
      <c r="H2" s="279" t="s">
        <v>61</v>
      </c>
      <c r="I2" s="279"/>
      <c r="J2" s="279"/>
      <c r="K2" s="279"/>
      <c r="L2" s="280"/>
      <c r="M2" s="271" t="s">
        <v>62</v>
      </c>
      <c r="N2" s="271"/>
      <c r="O2" s="271"/>
      <c r="P2" s="271"/>
      <c r="Q2" s="271"/>
      <c r="R2" s="271"/>
      <c r="S2" s="271"/>
    </row>
    <row r="3" spans="1:19" s="38" customFormat="1" ht="12.75" customHeight="1">
      <c r="A3" s="25"/>
      <c r="B3" s="26" t="s">
        <v>43</v>
      </c>
      <c r="C3" s="27" t="s">
        <v>44</v>
      </c>
      <c r="D3" s="28" t="s">
        <v>45</v>
      </c>
      <c r="E3" s="28" t="s">
        <v>63</v>
      </c>
      <c r="F3" s="28" t="s">
        <v>64</v>
      </c>
      <c r="G3" s="199" t="s">
        <v>65</v>
      </c>
      <c r="H3" s="31" t="s">
        <v>43</v>
      </c>
      <c r="I3" s="32" t="s">
        <v>44</v>
      </c>
      <c r="J3" s="33" t="s">
        <v>45</v>
      </c>
      <c r="K3" s="33" t="s">
        <v>66</v>
      </c>
      <c r="L3" s="52" t="s">
        <v>64</v>
      </c>
      <c r="M3" s="272" t="s">
        <v>43</v>
      </c>
      <c r="N3" s="272"/>
      <c r="O3" s="36" t="s">
        <v>0</v>
      </c>
      <c r="P3" s="37" t="s">
        <v>37</v>
      </c>
      <c r="Q3" s="273" t="s">
        <v>46</v>
      </c>
      <c r="R3" s="274"/>
      <c r="S3" s="37" t="s">
        <v>64</v>
      </c>
    </row>
    <row r="4" spans="1:19" s="38" customFormat="1" ht="12.75" customHeight="1">
      <c r="A4" s="39"/>
      <c r="B4" s="40" t="s">
        <v>67</v>
      </c>
      <c r="C4" s="41" t="s">
        <v>1</v>
      </c>
      <c r="D4" s="42" t="s">
        <v>2</v>
      </c>
      <c r="E4" s="42" t="s">
        <v>2</v>
      </c>
      <c r="F4" s="42" t="s">
        <v>2</v>
      </c>
      <c r="G4" s="43" t="s">
        <v>91</v>
      </c>
      <c r="H4" s="44" t="s">
        <v>67</v>
      </c>
      <c r="I4" s="36" t="s">
        <v>1</v>
      </c>
      <c r="J4" s="45" t="s">
        <v>2</v>
      </c>
      <c r="K4" s="45" t="s">
        <v>2</v>
      </c>
      <c r="L4" s="46" t="s">
        <v>2</v>
      </c>
      <c r="M4" s="47" t="s">
        <v>56</v>
      </c>
      <c r="N4" s="47" t="s">
        <v>69</v>
      </c>
      <c r="O4" s="48" t="s">
        <v>56</v>
      </c>
      <c r="P4" s="47" t="s">
        <v>56</v>
      </c>
      <c r="Q4" s="49" t="s">
        <v>56</v>
      </c>
      <c r="R4" s="50" t="s">
        <v>70</v>
      </c>
      <c r="S4" s="47" t="s">
        <v>56</v>
      </c>
    </row>
    <row r="5" spans="1:19" ht="12.75" customHeight="1">
      <c r="A5" s="25"/>
      <c r="B5" s="26"/>
      <c r="C5" s="27"/>
      <c r="D5" s="28"/>
      <c r="E5" s="28"/>
      <c r="F5" s="28"/>
      <c r="G5" s="51"/>
      <c r="H5" s="31"/>
      <c r="I5" s="32"/>
      <c r="J5" s="33"/>
      <c r="K5" s="33"/>
      <c r="L5" s="52"/>
      <c r="M5" s="53"/>
      <c r="N5" s="256"/>
      <c r="O5" s="54"/>
      <c r="P5" s="38"/>
      <c r="Q5" s="55"/>
      <c r="R5" s="56"/>
      <c r="S5" s="38"/>
    </row>
    <row r="6" spans="1:19" ht="12.75" customHeight="1">
      <c r="A6" s="57" t="s">
        <v>3</v>
      </c>
      <c r="B6" s="58">
        <f>IF(ISERROR('[51]Récolte_N'!$F$15)=TRUE,"",'[51]Récolte_N'!$F$15)</f>
        <v>17800</v>
      </c>
      <c r="C6" s="59">
        <f aca="true" t="shared" si="0" ref="C6:C25">IF(OR(B6="",B6=0),"",(D6/B6)*10)</f>
        <v>52.72471910112359</v>
      </c>
      <c r="D6" s="60">
        <f>IF(ISERROR('[51]Récolte_N'!$H$15)=TRUE,"",'[51]Récolte_N'!$H$15)</f>
        <v>93850</v>
      </c>
      <c r="E6" s="60">
        <f>IF(ISERROR('[51]Récolte_N'!$I$15)=TRUE,"",'[51]Récolte_N'!$I$15)</f>
        <v>32300</v>
      </c>
      <c r="F6" s="60">
        <f>D6-E6</f>
        <v>61550</v>
      </c>
      <c r="G6" s="190">
        <f>IF(D6="","",(E6/D6))</f>
        <v>0.34416622269579117</v>
      </c>
      <c r="H6" s="62">
        <f>IF(ISERROR('[1]Récolte_N'!$F$15)=TRUE,"",'[1]Récolte_N'!$F$15)</f>
        <v>17320</v>
      </c>
      <c r="I6" s="63">
        <f aca="true" t="shared" si="1" ref="I6:I13">IF(OR(H6="",H6=0),"",(J6/H6)*10)</f>
        <v>49.913394919168596</v>
      </c>
      <c r="J6" s="64">
        <f>IF(ISERROR('[1]Récolte_N'!$H$15)=TRUE,"",'[1]Récolte_N'!$H$15)</f>
        <v>86450</v>
      </c>
      <c r="K6" s="64">
        <f>'[21]TR'!$AI168</f>
        <v>22130.8</v>
      </c>
      <c r="L6" s="65">
        <f>J6-K6</f>
        <v>64319.2</v>
      </c>
      <c r="M6" s="66">
        <f aca="true" t="shared" si="2" ref="M6:M25">B6/H6-1</f>
        <v>0.02771362586605086</v>
      </c>
      <c r="N6" s="67">
        <f aca="true" t="shared" si="3" ref="N6:N25">B6-H6</f>
        <v>480</v>
      </c>
      <c r="O6" s="68">
        <f aca="true" t="shared" si="4" ref="O6:Q25">C6/I6-1</f>
        <v>0.05632404260434987</v>
      </c>
      <c r="P6" s="69">
        <f t="shared" si="4"/>
        <v>0.08559861191440143</v>
      </c>
      <c r="Q6" s="70">
        <f t="shared" si="4"/>
        <v>0.45950440110615065</v>
      </c>
      <c r="R6" s="71">
        <f aca="true" t="shared" si="5" ref="R6:R25">E6-K6</f>
        <v>10169.2</v>
      </c>
      <c r="S6" s="69">
        <f aca="true" t="shared" si="6" ref="S6:S25">F6/L6-1</f>
        <v>-0.043054018084802026</v>
      </c>
    </row>
    <row r="7" spans="1:19" ht="12.75" customHeight="1">
      <c r="A7" s="57" t="s">
        <v>71</v>
      </c>
      <c r="B7" s="58">
        <f>IF(ISERROR('[52]Récolte_N'!$F$15)=TRUE,"",'[52]Récolte_N'!$F$15)</f>
        <v>70900</v>
      </c>
      <c r="C7" s="59">
        <f t="shared" si="0"/>
        <v>51.11847672778562</v>
      </c>
      <c r="D7" s="60">
        <f>IF(ISERROR('[52]Récolte_N'!$H$15)=TRUE,"",'[52]Récolte_N'!$H$15)</f>
        <v>362430</v>
      </c>
      <c r="E7" s="60">
        <f>IF(ISERROR('[52]Récolte_N'!$I$15)=TRUE,"",'[52]Récolte_N'!$I$15)</f>
        <v>70000</v>
      </c>
      <c r="F7" s="60">
        <f aca="true" t="shared" si="7" ref="F7:F27">D7-E7</f>
        <v>292430</v>
      </c>
      <c r="G7" s="190">
        <f aca="true" t="shared" si="8" ref="G7:G25">IF(D7="","",(E7/D7))</f>
        <v>0.19314074441961207</v>
      </c>
      <c r="H7" s="62">
        <f>IF(ISERROR('[2]Récolte_N'!$F$15)=TRUE,"",'[2]Récolte_N'!$F$15)</f>
        <v>72700</v>
      </c>
      <c r="I7" s="63">
        <f t="shared" si="1"/>
        <v>51.016506189821186</v>
      </c>
      <c r="J7" s="64">
        <f>IF(ISERROR('[2]Récolte_N'!$H$15)=TRUE,"",'[2]Récolte_N'!$H$15)</f>
        <v>370890</v>
      </c>
      <c r="K7" s="64">
        <f>'[21]TR'!$AI169</f>
        <v>78160.9</v>
      </c>
      <c r="L7" s="65">
        <f aca="true" t="shared" si="9" ref="L7:L27">J7-K7</f>
        <v>292729.1</v>
      </c>
      <c r="M7" s="66">
        <f t="shared" si="2"/>
        <v>-0.024759284731774467</v>
      </c>
      <c r="N7" s="67">
        <f t="shared" si="3"/>
        <v>-1800</v>
      </c>
      <c r="O7" s="68">
        <f t="shared" si="4"/>
        <v>0.0019987754078067965</v>
      </c>
      <c r="P7" s="69">
        <f t="shared" si="4"/>
        <v>-0.022809997573404517</v>
      </c>
      <c r="Q7" s="70">
        <f t="shared" si="4"/>
        <v>-0.10441154080876747</v>
      </c>
      <c r="R7" s="71">
        <f t="shared" si="5"/>
        <v>-8160.899999999994</v>
      </c>
      <c r="S7" s="69">
        <f t="shared" si="6"/>
        <v>-0.0010217638082444802</v>
      </c>
    </row>
    <row r="8" spans="1:19" ht="12.75" customHeight="1">
      <c r="A8" s="57" t="s">
        <v>4</v>
      </c>
      <c r="B8" s="58">
        <f>IF(ISERROR('[53]Récolte_N'!$F$15)=TRUE,"",'[53]Récolte_N'!$F$15)</f>
        <v>26300</v>
      </c>
      <c r="C8" s="59">
        <f t="shared" si="0"/>
        <v>47.86692015209126</v>
      </c>
      <c r="D8" s="60">
        <f>IF(ISERROR('[53]Récolte_N'!$H$15)=TRUE,"",'[53]Récolte_N'!$H$15)</f>
        <v>125890</v>
      </c>
      <c r="E8" s="60">
        <f>IF(ISERROR('[53]Récolte_N'!$I$15)=TRUE,"",'[53]Récolte_N'!$I$15)</f>
        <v>40000</v>
      </c>
      <c r="F8" s="60">
        <f t="shared" si="7"/>
        <v>85890</v>
      </c>
      <c r="G8" s="190">
        <f t="shared" si="8"/>
        <v>0.31773770752244024</v>
      </c>
      <c r="H8" s="62">
        <f>IF(ISERROR('[3]Récolte_N'!$F$15)=TRUE,"",'[3]Récolte_N'!$F$15)</f>
        <v>26300</v>
      </c>
      <c r="I8" s="63">
        <f t="shared" si="1"/>
        <v>43.942965779467684</v>
      </c>
      <c r="J8" s="64">
        <f>IF(ISERROR('[3]Récolte_N'!$H$15)=TRUE,"",'[3]Récolte_N'!$H$15)</f>
        <v>115570</v>
      </c>
      <c r="K8" s="64">
        <f>'[21]TR'!$AI170</f>
        <v>33809.2</v>
      </c>
      <c r="L8" s="65">
        <f t="shared" si="9"/>
        <v>81760.8</v>
      </c>
      <c r="M8" s="66">
        <f t="shared" si="2"/>
        <v>0</v>
      </c>
      <c r="N8" s="67">
        <f t="shared" si="3"/>
        <v>0</v>
      </c>
      <c r="O8" s="68">
        <f t="shared" si="4"/>
        <v>0.08929653024141215</v>
      </c>
      <c r="P8" s="69">
        <f t="shared" si="4"/>
        <v>0.08929653024141215</v>
      </c>
      <c r="Q8" s="70">
        <f t="shared" si="4"/>
        <v>0.18310992274292204</v>
      </c>
      <c r="R8" s="71">
        <f t="shared" si="5"/>
        <v>6190.800000000003</v>
      </c>
      <c r="S8" s="69">
        <f t="shared" si="6"/>
        <v>0.050503419731705135</v>
      </c>
    </row>
    <row r="9" spans="1:19" ht="12.75" customHeight="1">
      <c r="A9" s="57" t="s">
        <v>20</v>
      </c>
      <c r="B9" s="58">
        <f>IF(ISERROR('[54]Récolte_N'!$F$15)=TRUE,"",'[54]Récolte_N'!$F$15)</f>
        <v>5400</v>
      </c>
      <c r="C9" s="59">
        <f t="shared" si="0"/>
        <v>56</v>
      </c>
      <c r="D9" s="60">
        <f>IF(ISERROR('[54]Récolte_N'!$H$15)=TRUE,"",'[54]Récolte_N'!$H$15)</f>
        <v>30240</v>
      </c>
      <c r="E9" s="60">
        <f>IF(ISERROR('[54]Récolte_N'!$I$15)=TRUE,"",'[54]Récolte_N'!$I$15)</f>
        <v>10500</v>
      </c>
      <c r="F9" s="60">
        <f t="shared" si="7"/>
        <v>19740</v>
      </c>
      <c r="G9" s="190">
        <f t="shared" si="8"/>
        <v>0.3472222222222222</v>
      </c>
      <c r="H9" s="62">
        <f>IF(ISERROR('[4]Récolte_N'!$F$15)=TRUE,"",'[4]Récolte_N'!$F$15)</f>
        <v>5680</v>
      </c>
      <c r="I9" s="63">
        <f t="shared" si="1"/>
        <v>40</v>
      </c>
      <c r="J9" s="64">
        <f>IF(ISERROR('[4]Récolte_N'!$H$15)=TRUE,"",'[4]Récolte_N'!$H$15)</f>
        <v>22720</v>
      </c>
      <c r="K9" s="64">
        <f>'[21]TR'!$AI171</f>
        <v>12074.1</v>
      </c>
      <c r="L9" s="65">
        <f t="shared" si="9"/>
        <v>10645.9</v>
      </c>
      <c r="M9" s="66">
        <f t="shared" si="2"/>
        <v>-0.04929577464788737</v>
      </c>
      <c r="N9" s="67">
        <f t="shared" si="3"/>
        <v>-280</v>
      </c>
      <c r="O9" s="68">
        <f t="shared" si="4"/>
        <v>0.3999999999999999</v>
      </c>
      <c r="P9" s="69">
        <f t="shared" si="4"/>
        <v>0.33098591549295775</v>
      </c>
      <c r="Q9" s="70">
        <f t="shared" si="4"/>
        <v>-0.1303699654632644</v>
      </c>
      <c r="R9" s="71">
        <f t="shared" si="5"/>
        <v>-1574.1000000000004</v>
      </c>
      <c r="S9" s="69">
        <f t="shared" si="6"/>
        <v>0.8542349636949436</v>
      </c>
    </row>
    <row r="10" spans="1:19" ht="12.75" customHeight="1">
      <c r="A10" s="57" t="s">
        <v>5</v>
      </c>
      <c r="B10" s="58">
        <f>IF(ISERROR('[55]Récolte_N'!$F$15)=TRUE,"",'[55]Récolte_N'!$F$15)</f>
        <v>1200</v>
      </c>
      <c r="C10" s="59">
        <f t="shared" si="0"/>
        <v>71</v>
      </c>
      <c r="D10" s="60">
        <f>IF(ISERROR('[55]Récolte_N'!$H$15)=TRUE,"",'[55]Récolte_N'!$H$15)</f>
        <v>8520</v>
      </c>
      <c r="E10" s="60">
        <f>IF(ISERROR('[55]Récolte_N'!$I$15)=TRUE,"",'[55]Récolte_N'!$I$15)</f>
        <v>3400</v>
      </c>
      <c r="F10" s="60">
        <f t="shared" si="7"/>
        <v>5120</v>
      </c>
      <c r="G10" s="190">
        <f t="shared" si="8"/>
        <v>0.39906103286384975</v>
      </c>
      <c r="H10" s="62">
        <f>IF(ISERROR('[5]Récolte_N'!$F$15)=TRUE,"",'[5]Récolte_N'!$F$15)</f>
        <v>1250</v>
      </c>
      <c r="I10" s="63">
        <f t="shared" si="1"/>
        <v>71</v>
      </c>
      <c r="J10" s="64">
        <f>IF(ISERROR('[5]Récolte_N'!$H$15)=TRUE,"",'[5]Récolte_N'!$H$15)</f>
        <v>8875</v>
      </c>
      <c r="K10" s="64">
        <f>'[21]TR'!$AI172</f>
        <v>3527.6</v>
      </c>
      <c r="L10" s="65">
        <f t="shared" si="9"/>
        <v>5347.4</v>
      </c>
      <c r="M10" s="66">
        <f t="shared" si="2"/>
        <v>-0.040000000000000036</v>
      </c>
      <c r="N10" s="67">
        <f t="shared" si="3"/>
        <v>-50</v>
      </c>
      <c r="O10" s="68">
        <f t="shared" si="4"/>
        <v>0</v>
      </c>
      <c r="P10" s="69">
        <f t="shared" si="4"/>
        <v>-0.040000000000000036</v>
      </c>
      <c r="Q10" s="70">
        <f t="shared" si="4"/>
        <v>-0.03617190157614236</v>
      </c>
      <c r="R10" s="71">
        <f t="shared" si="5"/>
        <v>-127.59999999999991</v>
      </c>
      <c r="S10" s="69">
        <f t="shared" si="6"/>
        <v>-0.04252533941728687</v>
      </c>
    </row>
    <row r="11" spans="1:19" ht="12.75" customHeight="1">
      <c r="A11" s="57" t="s">
        <v>6</v>
      </c>
      <c r="B11" s="58">
        <f>IF(ISERROR('[56]Récolte_N'!$F$15)=TRUE,"",'[56]Récolte_N'!$F$15)</f>
        <v>1700</v>
      </c>
      <c r="C11" s="59">
        <f t="shared" si="0"/>
        <v>68.82352941176471</v>
      </c>
      <c r="D11" s="60">
        <f>IF(ISERROR('[56]Récolte_N'!$H$15)=TRUE,"",'[56]Récolte_N'!$H$15)</f>
        <v>11700</v>
      </c>
      <c r="E11" s="60">
        <f>IF(ISERROR('[56]Récolte_N'!$I$15)=TRUE,"",'[56]Récolte_N'!$I$15)</f>
        <v>6000</v>
      </c>
      <c r="F11" s="60">
        <f t="shared" si="7"/>
        <v>5700</v>
      </c>
      <c r="G11" s="190">
        <f t="shared" si="8"/>
        <v>0.5128205128205128</v>
      </c>
      <c r="H11" s="62">
        <f>IF(ISERROR('[6]Récolte_N'!$F$15)=TRUE,"",'[6]Récolte_N'!$F$15)</f>
        <v>1700</v>
      </c>
      <c r="I11" s="63">
        <f t="shared" si="1"/>
        <v>63.52941176470588</v>
      </c>
      <c r="J11" s="64">
        <f>IF(ISERROR('[6]Récolte_N'!$H$15)=TRUE,"",'[6]Récolte_N'!$H$15)</f>
        <v>10800</v>
      </c>
      <c r="K11" s="64">
        <f>'[21]TR'!$AI173</f>
        <v>6785.5</v>
      </c>
      <c r="L11" s="65">
        <f t="shared" si="9"/>
        <v>4014.5</v>
      </c>
      <c r="M11" s="66">
        <f t="shared" si="2"/>
        <v>0</v>
      </c>
      <c r="N11" s="67">
        <f t="shared" si="3"/>
        <v>0</v>
      </c>
      <c r="O11" s="68">
        <f t="shared" si="4"/>
        <v>0.08333333333333348</v>
      </c>
      <c r="P11" s="69">
        <f t="shared" si="4"/>
        <v>0.08333333333333326</v>
      </c>
      <c r="Q11" s="70">
        <f t="shared" si="4"/>
        <v>-0.11576155036474833</v>
      </c>
      <c r="R11" s="71">
        <f t="shared" si="5"/>
        <v>-785.5</v>
      </c>
      <c r="S11" s="69">
        <f t="shared" si="6"/>
        <v>0.4198530327562586</v>
      </c>
    </row>
    <row r="12" spans="1:19" ht="12.75" customHeight="1">
      <c r="A12" s="57" t="s">
        <v>7</v>
      </c>
      <c r="B12" s="58">
        <f>IF(ISERROR('[57]Récolte_N'!$F$15)=TRUE,"",'[57]Récolte_N'!$F$15)</f>
        <v>19215</v>
      </c>
      <c r="C12" s="59">
        <f t="shared" si="0"/>
        <v>52.64116575591985</v>
      </c>
      <c r="D12" s="60">
        <f>IF(ISERROR('[57]Récolte_N'!$H$15)=TRUE,"",'[57]Récolte_N'!$H$15)</f>
        <v>101150</v>
      </c>
      <c r="E12" s="60">
        <f>IF(ISERROR('[57]Récolte_N'!$I$15)=TRUE,"",'[57]Récolte_N'!$I$15)</f>
        <v>30000</v>
      </c>
      <c r="F12" s="60">
        <f t="shared" si="7"/>
        <v>71150</v>
      </c>
      <c r="G12" s="190">
        <f t="shared" si="8"/>
        <v>0.2965892239248641</v>
      </c>
      <c r="H12" s="62">
        <f>IF(ISERROR('[7]Récolte_N'!$F$15)=TRUE,"",'[7]Récolte_N'!$F$15)</f>
        <v>20400</v>
      </c>
      <c r="I12" s="63">
        <f t="shared" si="1"/>
        <v>50.19607843137255</v>
      </c>
      <c r="J12" s="64">
        <f>IF(ISERROR('[7]Récolte_N'!$H$15)=TRUE,"",'[7]Récolte_N'!$H$15)</f>
        <v>102400</v>
      </c>
      <c r="K12" s="64">
        <f>'[21]TR'!$AI174</f>
        <v>32616.9</v>
      </c>
      <c r="L12" s="65">
        <f t="shared" si="9"/>
        <v>69783.1</v>
      </c>
      <c r="M12" s="66">
        <f t="shared" si="2"/>
        <v>-0.05808823529411766</v>
      </c>
      <c r="N12" s="67">
        <f t="shared" si="3"/>
        <v>-1185</v>
      </c>
      <c r="O12" s="68">
        <f t="shared" si="4"/>
        <v>0.04871072404371568</v>
      </c>
      <c r="P12" s="69">
        <f t="shared" si="4"/>
        <v>-0.01220703125</v>
      </c>
      <c r="Q12" s="70">
        <f t="shared" si="4"/>
        <v>-0.08023141377629395</v>
      </c>
      <c r="R12" s="71">
        <f t="shared" si="5"/>
        <v>-2616.9000000000015</v>
      </c>
      <c r="S12" s="69">
        <f t="shared" si="6"/>
        <v>0.019587837169744438</v>
      </c>
    </row>
    <row r="13" spans="1:19" ht="12.75" customHeight="1">
      <c r="A13" s="57" t="s">
        <v>8</v>
      </c>
      <c r="B13" s="58">
        <f>IF(ISERROR('[58]Récolte_N'!$F$15)=TRUE,"",'[58]Récolte_N'!$F$15)</f>
        <v>3350</v>
      </c>
      <c r="C13" s="59">
        <f t="shared" si="0"/>
        <v>38.656716417910445</v>
      </c>
      <c r="D13" s="60">
        <f>IF(ISERROR('[58]Récolte_N'!$H$15)=TRUE,"",'[58]Récolte_N'!$H$15)</f>
        <v>12950</v>
      </c>
      <c r="E13" s="60">
        <f>IF(ISERROR('[58]Récolte_N'!$I$15)=TRUE,"",'[58]Récolte_N'!$I$15)</f>
        <v>3000</v>
      </c>
      <c r="F13" s="60">
        <f t="shared" si="7"/>
        <v>9950</v>
      </c>
      <c r="G13" s="190">
        <f t="shared" si="8"/>
        <v>0.23166023166023167</v>
      </c>
      <c r="H13" s="62">
        <f>IF(ISERROR('[8]Récolte_N'!$F$15)=TRUE,"",'[8]Récolte_N'!$F$15)</f>
        <v>3250</v>
      </c>
      <c r="I13" s="63">
        <f t="shared" si="1"/>
        <v>41.38461538461539</v>
      </c>
      <c r="J13" s="64">
        <f>IF(ISERROR('[8]Récolte_N'!$H$15)=TRUE,"",'[8]Récolte_N'!$H$15)</f>
        <v>13450</v>
      </c>
      <c r="K13" s="64">
        <f>'[21]TR'!$AI175</f>
        <v>3352</v>
      </c>
      <c r="L13" s="65">
        <f t="shared" si="9"/>
        <v>10098</v>
      </c>
      <c r="M13" s="66">
        <f t="shared" si="2"/>
        <v>0.03076923076923066</v>
      </c>
      <c r="N13" s="67">
        <f t="shared" si="3"/>
        <v>100</v>
      </c>
      <c r="O13" s="68">
        <f t="shared" si="4"/>
        <v>-0.06591577428840933</v>
      </c>
      <c r="P13" s="69">
        <f t="shared" si="4"/>
        <v>-0.03717472118959109</v>
      </c>
      <c r="Q13" s="70">
        <f t="shared" si="4"/>
        <v>-0.1050119331742243</v>
      </c>
      <c r="R13" s="71">
        <f t="shared" si="5"/>
        <v>-352</v>
      </c>
      <c r="S13" s="69">
        <f t="shared" si="6"/>
        <v>-0.014656367597544073</v>
      </c>
    </row>
    <row r="14" spans="1:19" ht="12.75" customHeight="1">
      <c r="A14" s="57" t="s">
        <v>19</v>
      </c>
      <c r="B14" s="58">
        <f>IF(ISERROR('[59]Récolte_N'!$F$15)=TRUE,"",'[59]Récolte_N'!$F$15)</f>
        <v>5500</v>
      </c>
      <c r="C14" s="59">
        <f>IF(OR(B14="",B14=0),"",(D14/B14)*10)</f>
        <v>63.2</v>
      </c>
      <c r="D14" s="60">
        <f>IF(ISERROR('[59]Récolte_N'!$H$15)=TRUE,"",'[59]Récolte_N'!$H$15)</f>
        <v>34760</v>
      </c>
      <c r="E14" s="60">
        <f>IF(ISERROR('[59]Récolte_N'!$I$15)=TRUE,"",'[59]Récolte_N'!$I$15)</f>
        <v>18100</v>
      </c>
      <c r="F14" s="60">
        <f t="shared" si="7"/>
        <v>16660</v>
      </c>
      <c r="G14" s="190">
        <f t="shared" si="8"/>
        <v>0.5207134637514385</v>
      </c>
      <c r="H14" s="62">
        <f>IF(ISERROR('[9]Récolte_N'!$F$15)=TRUE,"",'[9]Récolte_N'!$F$15)</f>
        <v>5780</v>
      </c>
      <c r="I14" s="63">
        <f>IF(OR(H14="",H14=0),"",(J14/H14)*10)</f>
        <v>63.32179930795847</v>
      </c>
      <c r="J14" s="64">
        <f>IF(ISERROR('[9]Récolte_N'!$H$15)=TRUE,"",'[9]Récolte_N'!$H$15)</f>
        <v>36600</v>
      </c>
      <c r="K14" s="64">
        <f>'[21]TR'!$AI176</f>
        <v>20402</v>
      </c>
      <c r="L14" s="65">
        <f t="shared" si="9"/>
        <v>16198</v>
      </c>
      <c r="M14" s="66">
        <f t="shared" si="2"/>
        <v>-0.04844290657439443</v>
      </c>
      <c r="N14" s="67">
        <f t="shared" si="3"/>
        <v>-280</v>
      </c>
      <c r="O14" s="68">
        <f t="shared" si="4"/>
        <v>-0.001923497267759422</v>
      </c>
      <c r="P14" s="69">
        <f t="shared" si="4"/>
        <v>-0.050273224043715814</v>
      </c>
      <c r="Q14" s="70">
        <f t="shared" si="4"/>
        <v>-0.11283207528673656</v>
      </c>
      <c r="R14" s="71">
        <f t="shared" si="5"/>
        <v>-2302</v>
      </c>
      <c r="S14" s="69">
        <f t="shared" si="6"/>
        <v>0.028522039757994833</v>
      </c>
    </row>
    <row r="15" spans="1:19" ht="12.75" customHeight="1">
      <c r="A15" s="57" t="s">
        <v>9</v>
      </c>
      <c r="B15" s="58">
        <f>IF(ISERROR('[60]Récolte_N'!$F$15)=TRUE,"",'[60]Récolte_N'!$F$15)</f>
        <v>11700</v>
      </c>
      <c r="C15" s="59">
        <f>IF(OR(B15="",B15=0),"",(D15/B15)*10)</f>
        <v>64.95726495726495</v>
      </c>
      <c r="D15" s="60">
        <f>IF(ISERROR('[60]Récolte_N'!$H$15)=TRUE,"",'[60]Récolte_N'!$H$15)</f>
        <v>76000</v>
      </c>
      <c r="E15" s="60">
        <f>IF(ISERROR('[60]Récolte_N'!$I$15)=TRUE,"",'[60]Récolte_N'!$I$15)</f>
        <v>32000</v>
      </c>
      <c r="F15" s="60">
        <f t="shared" si="7"/>
        <v>44000</v>
      </c>
      <c r="G15" s="190">
        <f t="shared" si="8"/>
        <v>0.42105263157894735</v>
      </c>
      <c r="H15" s="62">
        <f>IF(ISERROR('[10]Récolte_N'!$F$15)=TRUE,"",'[10]Récolte_N'!$F$15)</f>
        <v>11300</v>
      </c>
      <c r="I15" s="63">
        <f>IF(OR(H15="",H15=0),"",(J15/H15)*10)</f>
        <v>53.98230088495575</v>
      </c>
      <c r="J15" s="64">
        <f>IF(ISERROR('[10]Récolte_N'!$H$15)=TRUE,"",'[10]Récolte_N'!$H$15)</f>
        <v>61000</v>
      </c>
      <c r="K15" s="64">
        <f>'[21]TR'!$AI177</f>
        <v>26694.3</v>
      </c>
      <c r="L15" s="65">
        <f t="shared" si="9"/>
        <v>34305.7</v>
      </c>
      <c r="M15" s="66">
        <f t="shared" si="2"/>
        <v>0.03539823008849563</v>
      </c>
      <c r="N15" s="67">
        <f t="shared" si="3"/>
        <v>400</v>
      </c>
      <c r="O15" s="68">
        <f t="shared" si="4"/>
        <v>0.20330671150343282</v>
      </c>
      <c r="P15" s="69">
        <f t="shared" si="4"/>
        <v>0.24590163934426235</v>
      </c>
      <c r="Q15" s="70">
        <f t="shared" si="4"/>
        <v>0.19875778724296955</v>
      </c>
      <c r="R15" s="71">
        <f t="shared" si="5"/>
        <v>5305.700000000001</v>
      </c>
      <c r="S15" s="69">
        <f t="shared" si="6"/>
        <v>0.2825856927565975</v>
      </c>
    </row>
    <row r="16" spans="1:19" ht="12.75" customHeight="1">
      <c r="A16" s="57" t="s">
        <v>21</v>
      </c>
      <c r="B16" s="58">
        <f>IF(ISERROR('[61]Récolte_N'!$F$15)=TRUE,"",'[61]Récolte_N'!$F$15)</f>
        <v>1600</v>
      </c>
      <c r="C16" s="59">
        <f>IF(OR(B16="",B16=0),"",(D16/B16)*10)</f>
        <v>60</v>
      </c>
      <c r="D16" s="60">
        <f>IF(ISERROR('[61]Récolte_N'!$H$15)=TRUE,"",'[61]Récolte_N'!$H$15)</f>
        <v>9600</v>
      </c>
      <c r="E16" s="60">
        <f>IF(ISERROR('[61]Récolte_N'!$I$15)=TRUE,"",'[61]Récolte_N'!$I$15)</f>
        <v>2300</v>
      </c>
      <c r="F16" s="60">
        <f t="shared" si="7"/>
        <v>7300</v>
      </c>
      <c r="G16" s="190">
        <f t="shared" si="8"/>
        <v>0.23958333333333334</v>
      </c>
      <c r="H16" s="62">
        <f>IF(ISERROR('[11]Récolte_N'!$F$15)=TRUE,"",'[11]Récolte_N'!$F$15)</f>
        <v>1700</v>
      </c>
      <c r="I16" s="63">
        <f>IF(OR(H16="",H16=0),"",(J16/H16)*10)</f>
        <v>52.94117647058823</v>
      </c>
      <c r="J16" s="64">
        <f>IF(ISERROR('[11]Récolte_N'!$H$15)=TRUE,"",'[11]Récolte_N'!$H$15)</f>
        <v>9000</v>
      </c>
      <c r="K16" s="64">
        <f>'[21]TR'!$AI178</f>
        <v>2380.1</v>
      </c>
      <c r="L16" s="65">
        <f t="shared" si="9"/>
        <v>6619.9</v>
      </c>
      <c r="M16" s="66">
        <f t="shared" si="2"/>
        <v>-0.05882352941176472</v>
      </c>
      <c r="N16" s="67">
        <f t="shared" si="3"/>
        <v>-100</v>
      </c>
      <c r="O16" s="68">
        <f t="shared" si="4"/>
        <v>0.1333333333333333</v>
      </c>
      <c r="P16" s="69">
        <f t="shared" si="4"/>
        <v>0.06666666666666665</v>
      </c>
      <c r="Q16" s="70">
        <f t="shared" si="4"/>
        <v>-0.03365404814923734</v>
      </c>
      <c r="R16" s="71">
        <f t="shared" si="5"/>
        <v>-80.09999999999991</v>
      </c>
      <c r="S16" s="69">
        <f t="shared" si="6"/>
        <v>0.10273569087146339</v>
      </c>
    </row>
    <row r="17" spans="1:19" ht="12.75" customHeight="1">
      <c r="A17" s="57" t="s">
        <v>10</v>
      </c>
      <c r="B17" s="58">
        <f>IF(ISERROR('[62]Récolte_N'!$F$15)=TRUE,"",'[62]Récolte_N'!$F$15)</f>
        <v>44318</v>
      </c>
      <c r="C17" s="59">
        <f t="shared" si="0"/>
        <v>62.42461302405344</v>
      </c>
      <c r="D17" s="60">
        <f>IF(ISERROR('[62]Récolte_N'!$H$15)=TRUE,"",'[62]Récolte_N'!$H$15)</f>
        <v>276653.4</v>
      </c>
      <c r="E17" s="60">
        <f>IF(ISERROR('[62]Récolte_N'!$I$15)=TRUE,"",'[62]Récolte_N'!$I$15)</f>
        <v>170035</v>
      </c>
      <c r="F17" s="60">
        <f t="shared" si="7"/>
        <v>106618.40000000002</v>
      </c>
      <c r="G17" s="190">
        <f t="shared" si="8"/>
        <v>0.6146138091922961</v>
      </c>
      <c r="H17" s="62">
        <f>IF(ISERROR('[12]Récolte_N'!$F$15)=TRUE,"",'[12]Récolte_N'!$F$15)</f>
        <v>45700</v>
      </c>
      <c r="I17" s="63">
        <f aca="true" t="shared" si="10" ref="I17:I25">IF(OR(H17="",H17=0),"",(J17/H17)*10)</f>
        <v>65.13501094091905</v>
      </c>
      <c r="J17" s="64">
        <f>IF(ISERROR('[12]Récolte_N'!$H$15)=TRUE,"",'[12]Récolte_N'!$H$15)</f>
        <v>297667</v>
      </c>
      <c r="K17" s="64">
        <f>'[21]TR'!$AI179</f>
        <v>217350.1</v>
      </c>
      <c r="L17" s="65">
        <f t="shared" si="9"/>
        <v>80316.9</v>
      </c>
      <c r="M17" s="66">
        <f t="shared" si="2"/>
        <v>-0.030240700218818417</v>
      </c>
      <c r="N17" s="67">
        <f t="shared" si="3"/>
        <v>-1382</v>
      </c>
      <c r="O17" s="68">
        <f t="shared" si="4"/>
        <v>-0.04161199756800649</v>
      </c>
      <c r="P17" s="69">
        <f t="shared" si="4"/>
        <v>-0.07059432184286463</v>
      </c>
      <c r="Q17" s="70">
        <f t="shared" si="4"/>
        <v>-0.21769072109927723</v>
      </c>
      <c r="R17" s="71">
        <f t="shared" si="5"/>
        <v>-47315.100000000006</v>
      </c>
      <c r="S17" s="69">
        <f t="shared" si="6"/>
        <v>0.3274715533094532</v>
      </c>
    </row>
    <row r="18" spans="1:19" ht="12.75" customHeight="1">
      <c r="A18" s="57" t="s">
        <v>11</v>
      </c>
      <c r="B18" s="58">
        <f>IF(ISERROR('[63]Récolte_N'!$F$15)=TRUE,"",'[63]Récolte_N'!$F$15)</f>
        <v>50000</v>
      </c>
      <c r="C18" s="59">
        <f t="shared" si="0"/>
        <v>64.66</v>
      </c>
      <c r="D18" s="60">
        <f>IF(ISERROR('[63]Récolte_N'!$H$15)=TRUE,"",'[63]Récolte_N'!$H$15)</f>
        <v>323300</v>
      </c>
      <c r="E18" s="60">
        <f>IF(ISERROR('[63]Récolte_N'!$I$15)=TRUE,"",'[63]Récolte_N'!$I$15)</f>
        <v>162000</v>
      </c>
      <c r="F18" s="60">
        <f t="shared" si="7"/>
        <v>161300</v>
      </c>
      <c r="G18" s="190">
        <f t="shared" si="8"/>
        <v>0.5010825858335911</v>
      </c>
      <c r="H18" s="62">
        <f>IF(ISERROR('[13]Récolte_N'!$F$15)=TRUE,"",'[13]Récolte_N'!$F$15)</f>
        <v>55785</v>
      </c>
      <c r="I18" s="63">
        <f t="shared" si="10"/>
        <v>56.91852648561441</v>
      </c>
      <c r="J18" s="64">
        <f>IF(ISERROR('[13]Récolte_N'!$H$15)=TRUE,"",'[13]Récolte_N'!$H$15)</f>
        <v>317520</v>
      </c>
      <c r="K18" s="64">
        <f>'[21]TR'!$AI180</f>
        <v>167091.1</v>
      </c>
      <c r="L18" s="65">
        <f t="shared" si="9"/>
        <v>150428.9</v>
      </c>
      <c r="M18" s="66">
        <f t="shared" si="2"/>
        <v>-0.10370171192973021</v>
      </c>
      <c r="N18" s="67">
        <f t="shared" si="3"/>
        <v>-5785</v>
      </c>
      <c r="O18" s="68">
        <f t="shared" si="4"/>
        <v>0.13600973167044605</v>
      </c>
      <c r="P18" s="69">
        <f t="shared" si="4"/>
        <v>0.018203577727387232</v>
      </c>
      <c r="Q18" s="70">
        <f t="shared" si="4"/>
        <v>-0.030469007625181788</v>
      </c>
      <c r="R18" s="71">
        <f t="shared" si="5"/>
        <v>-5091.100000000006</v>
      </c>
      <c r="S18" s="69">
        <f t="shared" si="6"/>
        <v>0.07226736351857932</v>
      </c>
    </row>
    <row r="19" spans="1:19" ht="12.75" customHeight="1">
      <c r="A19" s="57" t="s">
        <v>12</v>
      </c>
      <c r="B19" s="58">
        <f>IF(ISERROR('[64]Récolte_N'!$F$15)=TRUE,"",'[64]Récolte_N'!$F$15)</f>
        <v>26500</v>
      </c>
      <c r="C19" s="59">
        <f t="shared" si="0"/>
        <v>56.60377358490565</v>
      </c>
      <c r="D19" s="60">
        <f>IF(ISERROR('[64]Récolte_N'!$H$15)=TRUE,"",'[64]Récolte_N'!$H$15)</f>
        <v>150000</v>
      </c>
      <c r="E19" s="60">
        <f>IF(ISERROR('[64]Récolte_N'!$I$15)=TRUE,"",'[64]Récolte_N'!$I$15)</f>
        <v>78000</v>
      </c>
      <c r="F19" s="60">
        <f t="shared" si="7"/>
        <v>72000</v>
      </c>
      <c r="G19" s="190">
        <f t="shared" si="8"/>
        <v>0.52</v>
      </c>
      <c r="H19" s="62">
        <f>IF(ISERROR('[14]Récolte_N'!$F$15)=TRUE,"",'[14]Récolte_N'!$F$15)</f>
        <v>26300</v>
      </c>
      <c r="I19" s="63">
        <f t="shared" si="10"/>
        <v>52.851711026615966</v>
      </c>
      <c r="J19" s="64">
        <f>IF(ISERROR('[14]Récolte_N'!$H$15)=TRUE,"",'[14]Récolte_N'!$H$15)</f>
        <v>139000</v>
      </c>
      <c r="K19" s="64">
        <f>'[21]TR'!$AI181</f>
        <v>72433.6</v>
      </c>
      <c r="L19" s="65">
        <f t="shared" si="9"/>
        <v>66566.4</v>
      </c>
      <c r="M19" s="66">
        <f t="shared" si="2"/>
        <v>0.0076045627376426506</v>
      </c>
      <c r="N19" s="67">
        <f t="shared" si="3"/>
        <v>200</v>
      </c>
      <c r="O19" s="68">
        <f t="shared" si="4"/>
        <v>0.07099226279353865</v>
      </c>
      <c r="P19" s="69">
        <f t="shared" si="4"/>
        <v>0.07913669064748197</v>
      </c>
      <c r="Q19" s="70">
        <f t="shared" si="4"/>
        <v>0.07684831348987209</v>
      </c>
      <c r="R19" s="71">
        <f t="shared" si="5"/>
        <v>5566.399999999994</v>
      </c>
      <c r="S19" s="69">
        <f t="shared" si="6"/>
        <v>0.08162676665705226</v>
      </c>
    </row>
    <row r="20" spans="1:19" ht="12.75" customHeight="1">
      <c r="A20" s="57" t="s">
        <v>13</v>
      </c>
      <c r="B20" s="58">
        <f>IF(ISERROR('[65]Récolte_N'!$F$15)=TRUE,"",'[65]Récolte_N'!$F$15)</f>
        <v>1400</v>
      </c>
      <c r="C20" s="59">
        <f t="shared" si="0"/>
        <v>65</v>
      </c>
      <c r="D20" s="60">
        <f>IF(ISERROR('[65]Récolte_N'!$H$15)=TRUE,"",'[65]Récolte_N'!$H$15)</f>
        <v>9100</v>
      </c>
      <c r="E20" s="60">
        <f>IF(ISERROR('[65]Récolte_N'!$I$15)=TRUE,"",'[65]Récolte_N'!$I$15)</f>
        <v>5500</v>
      </c>
      <c r="F20" s="60">
        <f t="shared" si="7"/>
        <v>3600</v>
      </c>
      <c r="G20" s="190">
        <f t="shared" si="8"/>
        <v>0.6043956043956044</v>
      </c>
      <c r="H20" s="62">
        <f>IF(ISERROR('[15]Récolte_N'!$F$15)=TRUE,"",'[15]Récolte_N'!$F$15)</f>
        <v>1440</v>
      </c>
      <c r="I20" s="63">
        <f t="shared" si="10"/>
        <v>65</v>
      </c>
      <c r="J20" s="64">
        <f>IF(ISERROR('[15]Récolte_N'!$H$15)=TRUE,"",'[15]Récolte_N'!$H$15)</f>
        <v>9360</v>
      </c>
      <c r="K20" s="64">
        <f>'[21]TR'!$AI182</f>
        <v>6609.9</v>
      </c>
      <c r="L20" s="65">
        <f t="shared" si="9"/>
        <v>2750.1000000000004</v>
      </c>
      <c r="M20" s="66">
        <f t="shared" si="2"/>
        <v>-0.02777777777777779</v>
      </c>
      <c r="N20" s="67">
        <f t="shared" si="3"/>
        <v>-40</v>
      </c>
      <c r="O20" s="68">
        <f t="shared" si="4"/>
        <v>0</v>
      </c>
      <c r="P20" s="69">
        <f t="shared" si="4"/>
        <v>-0.02777777777777779</v>
      </c>
      <c r="Q20" s="70">
        <f t="shared" si="4"/>
        <v>-0.16791479447495417</v>
      </c>
      <c r="R20" s="71">
        <f t="shared" si="5"/>
        <v>-1109.8999999999996</v>
      </c>
      <c r="S20" s="69">
        <f t="shared" si="6"/>
        <v>0.3090433075160901</v>
      </c>
    </row>
    <row r="21" spans="1:19" ht="12.75" customHeight="1">
      <c r="A21" s="57" t="s">
        <v>14</v>
      </c>
      <c r="B21" s="58">
        <f>IF(ISERROR('[66]Récolte_N'!$F$15)=TRUE,"",'[66]Récolte_N'!$F$15)</f>
        <v>27650</v>
      </c>
      <c r="C21" s="59">
        <f t="shared" si="0"/>
        <v>55.2242314647378</v>
      </c>
      <c r="D21" s="60">
        <f>IF(ISERROR('[66]Récolte_N'!$H$15)=TRUE,"",'[66]Récolte_N'!$H$15)</f>
        <v>152695</v>
      </c>
      <c r="E21" s="60">
        <f>IF(ISERROR('[66]Récolte_N'!$I$15)=TRUE,"",'[66]Récolte_N'!$I$15)</f>
        <v>75000</v>
      </c>
      <c r="F21" s="60">
        <f t="shared" si="7"/>
        <v>77695</v>
      </c>
      <c r="G21" s="190">
        <f t="shared" si="8"/>
        <v>0.49117521857297225</v>
      </c>
      <c r="H21" s="62">
        <f>IF(ISERROR('[16]Récolte_N'!$F$15)=TRUE,"",'[16]Récolte_N'!$F$15)</f>
        <v>27650</v>
      </c>
      <c r="I21" s="63">
        <f t="shared" si="10"/>
        <v>51.52079566003617</v>
      </c>
      <c r="J21" s="64">
        <f>IF(ISERROR('[16]Récolte_N'!$H$15)=TRUE,"",'[16]Récolte_N'!$H$15)</f>
        <v>142455</v>
      </c>
      <c r="K21" s="64">
        <f>'[21]TR'!$AI183</f>
        <v>60603.7</v>
      </c>
      <c r="L21" s="65">
        <f t="shared" si="9"/>
        <v>81851.3</v>
      </c>
      <c r="M21" s="66">
        <f t="shared" si="2"/>
        <v>0</v>
      </c>
      <c r="N21" s="67">
        <f t="shared" si="3"/>
        <v>0</v>
      </c>
      <c r="O21" s="68">
        <f t="shared" si="4"/>
        <v>0.07188234881190558</v>
      </c>
      <c r="P21" s="69">
        <f t="shared" si="4"/>
        <v>0.07188234881190558</v>
      </c>
      <c r="Q21" s="70">
        <f t="shared" si="4"/>
        <v>0.23754820250248754</v>
      </c>
      <c r="R21" s="71">
        <f t="shared" si="5"/>
        <v>14396.300000000003</v>
      </c>
      <c r="S21" s="69">
        <f t="shared" si="6"/>
        <v>-0.0507786681457717</v>
      </c>
    </row>
    <row r="22" spans="1:19" ht="12.75" customHeight="1">
      <c r="A22" s="57" t="s">
        <v>15</v>
      </c>
      <c r="B22" s="58">
        <f>IF(ISERROR('[67]Récolte_N'!$F$15)=TRUE,"",'[67]Récolte_N'!$F$15)</f>
        <v>1200</v>
      </c>
      <c r="C22" s="59">
        <f t="shared" si="0"/>
        <v>63.080000000000005</v>
      </c>
      <c r="D22" s="60">
        <f>IF(ISERROR('[67]Récolte_N'!$H$15)=TRUE,"",'[67]Récolte_N'!$H$15)</f>
        <v>7569.6</v>
      </c>
      <c r="E22" s="60">
        <f>IF(ISERROR('[67]Récolte_N'!$I$15)=TRUE,"",'[67]Récolte_N'!$I$15)</f>
        <v>3000</v>
      </c>
      <c r="F22" s="60">
        <f t="shared" si="7"/>
        <v>4569.6</v>
      </c>
      <c r="G22" s="190">
        <f t="shared" si="8"/>
        <v>0.3963221306277742</v>
      </c>
      <c r="H22" s="62">
        <f>IF(ISERROR('[17]Récolte_N'!$F$15)=TRUE,"",'[17]Récolte_N'!$F$15)</f>
        <v>1070</v>
      </c>
      <c r="I22" s="63">
        <f t="shared" si="10"/>
        <v>48.35999999999999</v>
      </c>
      <c r="J22" s="64">
        <f>IF(ISERROR('[17]Récolte_N'!$H$15)=TRUE,"",'[17]Récolte_N'!$H$15)</f>
        <v>5174.5199999999995</v>
      </c>
      <c r="K22" s="64">
        <f>'[21]TR'!$AI184</f>
        <v>3191</v>
      </c>
      <c r="L22" s="65">
        <f t="shared" si="9"/>
        <v>1983.5199999999995</v>
      </c>
      <c r="M22" s="66">
        <f t="shared" si="2"/>
        <v>0.12149532710280364</v>
      </c>
      <c r="N22" s="67">
        <f t="shared" si="3"/>
        <v>130</v>
      </c>
      <c r="O22" s="68">
        <f t="shared" si="4"/>
        <v>0.3043837882547562</v>
      </c>
      <c r="P22" s="69">
        <f t="shared" si="4"/>
        <v>0.4628603232763622</v>
      </c>
      <c r="Q22" s="70">
        <f t="shared" si="4"/>
        <v>-0.059855844562832994</v>
      </c>
      <c r="R22" s="71">
        <f t="shared" si="5"/>
        <v>-191</v>
      </c>
      <c r="S22" s="69">
        <f t="shared" si="6"/>
        <v>1.3037831733483913</v>
      </c>
    </row>
    <row r="23" spans="1:19" ht="12.75" customHeight="1">
      <c r="A23" s="57" t="s">
        <v>22</v>
      </c>
      <c r="B23" s="58">
        <f>IF(ISERROR('[68]Récolte_N'!$F$15)=TRUE,"",'[68]Récolte_N'!$F$15)</f>
        <v>8000</v>
      </c>
      <c r="C23" s="59">
        <f t="shared" si="0"/>
        <v>61.050000000000004</v>
      </c>
      <c r="D23" s="60">
        <f>IF(ISERROR('[68]Récolte_N'!$H$15)=TRUE,"",'[68]Récolte_N'!$H$15)</f>
        <v>48840</v>
      </c>
      <c r="E23" s="60">
        <f>IF(ISERROR('[68]Récolte_N'!$I$15)=TRUE,"",'[68]Récolte_N'!$I$15)</f>
        <v>22000</v>
      </c>
      <c r="F23" s="60">
        <f t="shared" si="7"/>
        <v>26840</v>
      </c>
      <c r="G23" s="190">
        <f t="shared" si="8"/>
        <v>0.45045045045045046</v>
      </c>
      <c r="H23" s="62">
        <f>IF(ISERROR('[18]Récolte_N'!$F$15)=TRUE,"",'[18]Récolte_N'!$F$15)</f>
        <v>8600</v>
      </c>
      <c r="I23" s="63">
        <f t="shared" si="10"/>
        <v>59.24418604651163</v>
      </c>
      <c r="J23" s="64">
        <f>IF(ISERROR('[18]Récolte_N'!$H$15)=TRUE,"",'[18]Récolte_N'!$H$15)</f>
        <v>50950</v>
      </c>
      <c r="K23" s="64">
        <f>'[21]TR'!$AI185</f>
        <v>23492.5</v>
      </c>
      <c r="L23" s="65">
        <f t="shared" si="9"/>
        <v>27457.5</v>
      </c>
      <c r="M23" s="66">
        <f t="shared" si="2"/>
        <v>-0.06976744186046513</v>
      </c>
      <c r="N23" s="67">
        <f t="shared" si="3"/>
        <v>-600</v>
      </c>
      <c r="O23" s="68">
        <f t="shared" si="4"/>
        <v>0.030480863591756613</v>
      </c>
      <c r="P23" s="69">
        <f t="shared" si="4"/>
        <v>-0.04141315014720315</v>
      </c>
      <c r="Q23" s="70">
        <f t="shared" si="4"/>
        <v>-0.06353091412152811</v>
      </c>
      <c r="R23" s="71">
        <f t="shared" si="5"/>
        <v>-1492.5</v>
      </c>
      <c r="S23" s="69">
        <f t="shared" si="6"/>
        <v>-0.022489301648001447</v>
      </c>
    </row>
    <row r="24" spans="1:19" ht="12.75" customHeight="1">
      <c r="A24" s="57" t="s">
        <v>16</v>
      </c>
      <c r="B24" s="58">
        <f>IF(ISERROR('[69]Récolte_N'!$F$15)=TRUE,"",'[69]Récolte_N'!$F$15)</f>
        <v>45530</v>
      </c>
      <c r="C24" s="59">
        <f t="shared" si="0"/>
        <v>42.878541620909296</v>
      </c>
      <c r="D24" s="60">
        <f>IF(ISERROR('[69]Récolte_N'!$H$15)=TRUE,"",'[69]Récolte_N'!$H$15)</f>
        <v>195226</v>
      </c>
      <c r="E24" s="60">
        <f>IF(ISERROR('[69]Récolte_N'!$I$15)=TRUE,"",'[69]Récolte_N'!$I$15)</f>
        <v>55000</v>
      </c>
      <c r="F24" s="60">
        <f t="shared" si="7"/>
        <v>140226</v>
      </c>
      <c r="G24" s="190">
        <f t="shared" si="8"/>
        <v>0.28172477026625553</v>
      </c>
      <c r="H24" s="62">
        <f>IF(ISERROR('[19]Récolte_N'!$F$15)=TRUE,"",'[19]Récolte_N'!$F$15)</f>
        <v>46641</v>
      </c>
      <c r="I24" s="63">
        <f t="shared" si="10"/>
        <v>41.716515512103086</v>
      </c>
      <c r="J24" s="64">
        <f>IF(ISERROR('[19]Récolte_N'!$H$15)=TRUE,"",'[19]Récolte_N'!$H$15)</f>
        <v>194570</v>
      </c>
      <c r="K24" s="64">
        <f>'[21]TR'!$AI186</f>
        <v>56787.1</v>
      </c>
      <c r="L24" s="65">
        <f t="shared" si="9"/>
        <v>137782.9</v>
      </c>
      <c r="M24" s="66">
        <f t="shared" si="2"/>
        <v>-0.023820243991338086</v>
      </c>
      <c r="N24" s="67">
        <f t="shared" si="3"/>
        <v>-1111</v>
      </c>
      <c r="O24" s="68">
        <f t="shared" si="4"/>
        <v>0.027855301300730106</v>
      </c>
      <c r="P24" s="69">
        <f t="shared" si="4"/>
        <v>0.003371537235956179</v>
      </c>
      <c r="Q24" s="70">
        <f t="shared" si="4"/>
        <v>-0.03147017544477526</v>
      </c>
      <c r="R24" s="71">
        <f t="shared" si="5"/>
        <v>-1787.0999999999985</v>
      </c>
      <c r="S24" s="69">
        <f t="shared" si="6"/>
        <v>0.017731518207266594</v>
      </c>
    </row>
    <row r="25" spans="1:19" ht="12.75" customHeight="1">
      <c r="A25" s="57" t="s">
        <v>17</v>
      </c>
      <c r="B25" s="58">
        <f>IF(ISERROR('[70]Récolte_N'!$F$15)=TRUE,"",'[70]Récolte_N'!$F$15)</f>
        <v>6800</v>
      </c>
      <c r="C25" s="59">
        <f t="shared" si="0"/>
        <v>29</v>
      </c>
      <c r="D25" s="60">
        <f>IF(ISERROR('[70]Récolte_N'!$H$15)=TRUE,"",'[70]Récolte_N'!$H$15)</f>
        <v>19720</v>
      </c>
      <c r="E25" s="60">
        <f>IF(ISERROR('[70]Récolte_N'!$I$15)=TRUE,"",'[70]Récolte_N'!$I$15)</f>
        <v>2600</v>
      </c>
      <c r="F25" s="60">
        <f t="shared" si="7"/>
        <v>17120</v>
      </c>
      <c r="G25" s="190">
        <f t="shared" si="8"/>
        <v>0.13184584178498987</v>
      </c>
      <c r="H25" s="62">
        <f>IF(ISERROR('[20]Récolte_N'!$F$15)=TRUE,"",'[20]Récolte_N'!$F$15)</f>
        <v>6900</v>
      </c>
      <c r="I25" s="63">
        <f t="shared" si="10"/>
        <v>41.01449275362319</v>
      </c>
      <c r="J25" s="64">
        <f>IF(ISERROR('[20]Récolte_N'!$H$15)=TRUE,"",'[20]Récolte_N'!$H$15)</f>
        <v>28300</v>
      </c>
      <c r="K25" s="64">
        <f>'[21]TR'!$AI187</f>
        <v>3333.4</v>
      </c>
      <c r="L25" s="65">
        <f t="shared" si="9"/>
        <v>24966.6</v>
      </c>
      <c r="M25" s="66">
        <f t="shared" si="2"/>
        <v>-0.01449275362318836</v>
      </c>
      <c r="N25" s="67">
        <f t="shared" si="3"/>
        <v>-100</v>
      </c>
      <c r="O25" s="68">
        <f t="shared" si="4"/>
        <v>-0.2929328621908127</v>
      </c>
      <c r="P25" s="69">
        <f t="shared" si="4"/>
        <v>-0.30318021201413425</v>
      </c>
      <c r="Q25" s="70">
        <f t="shared" si="4"/>
        <v>-0.2200155996880062</v>
      </c>
      <c r="R25" s="71">
        <f t="shared" si="5"/>
        <v>-733.4000000000001</v>
      </c>
      <c r="S25" s="69">
        <f t="shared" si="6"/>
        <v>-0.314283883268046</v>
      </c>
    </row>
    <row r="26" spans="1:19" ht="12.75" customHeight="1">
      <c r="A26" s="25"/>
      <c r="B26" s="72"/>
      <c r="C26" s="73"/>
      <c r="D26" s="74"/>
      <c r="E26" s="75"/>
      <c r="F26" s="75"/>
      <c r="G26" s="191"/>
      <c r="H26" s="77"/>
      <c r="I26" s="78"/>
      <c r="J26" s="79"/>
      <c r="K26" s="80"/>
      <c r="L26" s="81"/>
      <c r="M26" s="66"/>
      <c r="N26" s="67"/>
      <c r="O26" s="68"/>
      <c r="P26" s="69"/>
      <c r="Q26" s="70"/>
      <c r="R26" s="71"/>
      <c r="S26" s="69"/>
    </row>
    <row r="27" spans="1:19" s="91" customFormat="1" ht="15.75">
      <c r="A27" s="82" t="s">
        <v>18</v>
      </c>
      <c r="B27" s="83">
        <f>IF(SUM(B6:B25)=0,"",SUM(B6:B25))</f>
        <v>376063</v>
      </c>
      <c r="C27" s="84">
        <f>IF(OR(B27="",B27=0),"",(D27/B27)*10)</f>
        <v>54.51730162233456</v>
      </c>
      <c r="D27" s="85">
        <f>IF(SUM(D6:D25)=0,"",SUM(D6:D25))</f>
        <v>2050194</v>
      </c>
      <c r="E27" s="85">
        <f>IF(SUM(E6:E25)=0,"",SUM(E6:E25))</f>
        <v>820735</v>
      </c>
      <c r="F27" s="85">
        <f t="shared" si="7"/>
        <v>1229459</v>
      </c>
      <c r="G27" s="192">
        <f>IF(D27="","",(E27/D27))</f>
        <v>0.4003206525821459</v>
      </c>
      <c r="H27" s="87">
        <f>IF(SUM(H6:H25)=0,"",SUM(H6:H25))</f>
        <v>387466</v>
      </c>
      <c r="I27" s="88">
        <f>IF(OR(H27="",H27=0),"",(J27/H27)*10)</f>
        <v>52.20461976018541</v>
      </c>
      <c r="J27" s="89">
        <f>IF(SUM(J6:J25)=0,"",SUM(J6:J25))</f>
        <v>2022751.52</v>
      </c>
      <c r="K27" s="89">
        <f>IF(SUM(K6:K25)=0,"",SUM(K6:K25))</f>
        <v>852825.7999999999</v>
      </c>
      <c r="L27" s="90">
        <f t="shared" si="9"/>
        <v>1169925.7200000002</v>
      </c>
      <c r="M27" s="66">
        <f>B27/H27-1</f>
        <v>-0.029429678991188868</v>
      </c>
      <c r="N27" s="67">
        <f>B27-H27</f>
        <v>-11403</v>
      </c>
      <c r="O27" s="68">
        <f>C27/I27-1</f>
        <v>0.0443003296024953</v>
      </c>
      <c r="P27" s="69">
        <f>D27/J27-1</f>
        <v>0.013566906131901035</v>
      </c>
      <c r="Q27" s="70">
        <f>E27/K27-1</f>
        <v>-0.03762878655875557</v>
      </c>
      <c r="R27" s="71">
        <f>E27-K27</f>
        <v>-32090.79999999993</v>
      </c>
      <c r="S27" s="69">
        <f>F27/L27-1</f>
        <v>0.05088637593162737</v>
      </c>
    </row>
    <row r="28" spans="1:18" s="103" customFormat="1" ht="13.5" thickBot="1">
      <c r="A28" s="92" t="s">
        <v>72</v>
      </c>
      <c r="B28" s="93">
        <f>B27/H27-1</f>
        <v>-0.029429678991188868</v>
      </c>
      <c r="C28" s="94">
        <f>C27/I27-1</f>
        <v>0.0443003296024953</v>
      </c>
      <c r="D28" s="95">
        <f>D27/J27-1</f>
        <v>0.013566906131901035</v>
      </c>
      <c r="E28" s="95">
        <f>E27/K27-1</f>
        <v>-0.03762878655875557</v>
      </c>
      <c r="F28" s="95">
        <f>F27/L27-1</f>
        <v>0.05088637593162737</v>
      </c>
      <c r="G28" s="96"/>
      <c r="H28" s="257"/>
      <c r="I28" s="258"/>
      <c r="J28" s="259"/>
      <c r="K28" s="259"/>
      <c r="L28" s="260"/>
      <c r="M28" s="101"/>
      <c r="N28" s="101"/>
      <c r="O28" s="102"/>
      <c r="Q28" s="104"/>
      <c r="R28" s="105"/>
    </row>
    <row r="29" spans="1:11" ht="64.5" customHeight="1" thickBot="1">
      <c r="A29" s="1"/>
      <c r="B29" s="281" t="s">
        <v>114</v>
      </c>
      <c r="C29" s="281"/>
      <c r="D29" s="281"/>
      <c r="E29" s="281"/>
      <c r="F29" s="281"/>
      <c r="G29" s="281"/>
      <c r="H29" s="281"/>
      <c r="I29" s="106"/>
      <c r="J29" s="106"/>
      <c r="K29" s="106"/>
    </row>
    <row r="30" spans="1:9" s="24" customFormat="1" ht="15.75">
      <c r="A30" s="107"/>
      <c r="B30" s="261" t="s">
        <v>73</v>
      </c>
      <c r="C30" s="263"/>
      <c r="D30" s="264" t="s">
        <v>74</v>
      </c>
      <c r="E30" s="266"/>
      <c r="F30" s="267" t="s">
        <v>75</v>
      </c>
      <c r="G30" s="269"/>
      <c r="H30" s="268"/>
      <c r="I30" s="108"/>
    </row>
    <row r="31" spans="1:9" s="38" customFormat="1" ht="12.75" customHeight="1">
      <c r="A31" s="109"/>
      <c r="B31" s="110" t="s">
        <v>76</v>
      </c>
      <c r="C31" s="111" t="s">
        <v>77</v>
      </c>
      <c r="D31" s="112" t="s">
        <v>76</v>
      </c>
      <c r="E31" s="113" t="s">
        <v>77</v>
      </c>
      <c r="F31" s="114">
        <v>2015</v>
      </c>
      <c r="G31" s="115">
        <v>2014</v>
      </c>
      <c r="H31" s="52" t="s">
        <v>78</v>
      </c>
      <c r="I31" s="116"/>
    </row>
    <row r="32" spans="1:9" s="38" customFormat="1" ht="12.75" customHeight="1">
      <c r="A32" s="109"/>
      <c r="B32" s="117" t="str">
        <f>RIGHT(B29,9)</f>
        <v> 1er oct.</v>
      </c>
      <c r="C32" s="111" t="s">
        <v>79</v>
      </c>
      <c r="D32" s="118" t="str">
        <f>RIGHT(B29,9)</f>
        <v> 1er oct.</v>
      </c>
      <c r="E32" s="113" t="s">
        <v>80</v>
      </c>
      <c r="F32" s="119" t="s">
        <v>56</v>
      </c>
      <c r="G32" s="33" t="s">
        <v>56</v>
      </c>
      <c r="H32" s="52" t="s">
        <v>81</v>
      </c>
      <c r="I32" s="116"/>
    </row>
    <row r="33" spans="1:9" ht="12.75" customHeight="1">
      <c r="A33" s="120"/>
      <c r="B33" s="121" t="s">
        <v>2</v>
      </c>
      <c r="C33" s="122" t="s">
        <v>2</v>
      </c>
      <c r="D33" s="123" t="s">
        <v>2</v>
      </c>
      <c r="E33" s="46" t="s">
        <v>2</v>
      </c>
      <c r="F33" s="124"/>
      <c r="G33" s="125"/>
      <c r="H33" s="126"/>
      <c r="I33" s="127"/>
    </row>
    <row r="34" spans="1:9" ht="12.75" customHeight="1">
      <c r="A34" s="25"/>
      <c r="B34" s="128"/>
      <c r="C34" s="129"/>
      <c r="D34" s="130"/>
      <c r="E34" s="52"/>
      <c r="F34" s="131"/>
      <c r="G34" s="33"/>
      <c r="H34" s="132"/>
      <c r="I34" s="127"/>
    </row>
    <row r="35" spans="1:9" ht="12.75" customHeight="1">
      <c r="A35" s="25" t="s">
        <v>3</v>
      </c>
      <c r="B35" s="133">
        <f>'[22]TR'!$AI168</f>
        <v>30050.4</v>
      </c>
      <c r="C35" s="134">
        <f>E6</f>
        <v>32300</v>
      </c>
      <c r="D35" s="135">
        <f>'[21]TR'!$Z168</f>
        <v>19184.1</v>
      </c>
      <c r="E35" s="136">
        <f>K6</f>
        <v>22130.8</v>
      </c>
      <c r="F35" s="18">
        <f>IF(OR(C35="",C35=0),"",B35/C35)</f>
        <v>0.9303529411764706</v>
      </c>
      <c r="G35" s="19">
        <f>IF(OR(E35="",E35=0),"",D35/E35)</f>
        <v>0.8668507238780342</v>
      </c>
      <c r="H35" s="137">
        <f>IF(OR(F35="",F35=0),"",(F35-G35)*100)</f>
        <v>6.350221729843641</v>
      </c>
      <c r="I35" s="127"/>
    </row>
    <row r="36" spans="1:8" ht="12.75" customHeight="1">
      <c r="A36" s="57" t="s">
        <v>71</v>
      </c>
      <c r="B36" s="72">
        <f>'[22]TR'!$AI169</f>
        <v>49600.6</v>
      </c>
      <c r="C36" s="134">
        <f aca="true" t="shared" si="11" ref="C36:C56">E7</f>
        <v>70000</v>
      </c>
      <c r="D36" s="135">
        <f>'[21]TR'!$Z169</f>
        <v>52865.1</v>
      </c>
      <c r="E36" s="136">
        <f aca="true" t="shared" si="12" ref="E36:E56">K7</f>
        <v>78160.9</v>
      </c>
      <c r="F36" s="18">
        <f aca="true" t="shared" si="13" ref="F36:F54">IF(OR(C36="",C36=0),"",B36/C36)</f>
        <v>0.70858</v>
      </c>
      <c r="G36" s="19">
        <f aca="true" t="shared" si="14" ref="G36:G54">IF(OR(E36="",E36=0),"",D36/E36)</f>
        <v>0.6763624779141489</v>
      </c>
      <c r="H36" s="137">
        <f aca="true" t="shared" si="15" ref="H36:H54">IF(OR(F36="",F36=0),"",(F36-G36)*100)</f>
        <v>3.2217522085851047</v>
      </c>
    </row>
    <row r="37" spans="1:8" ht="12.75" customHeight="1">
      <c r="A37" s="25" t="s">
        <v>4</v>
      </c>
      <c r="B37" s="133">
        <f>'[22]TR'!$AI170</f>
        <v>24325.2</v>
      </c>
      <c r="C37" s="134">
        <f t="shared" si="11"/>
        <v>40000</v>
      </c>
      <c r="D37" s="135">
        <f>'[21]TR'!$Z170</f>
        <v>19156.1</v>
      </c>
      <c r="E37" s="136">
        <f t="shared" si="12"/>
        <v>33809.2</v>
      </c>
      <c r="F37" s="18">
        <f t="shared" si="13"/>
        <v>0.6081300000000001</v>
      </c>
      <c r="G37" s="19">
        <f t="shared" si="14"/>
        <v>0.5665942997763922</v>
      </c>
      <c r="H37" s="137">
        <f t="shared" si="15"/>
        <v>4.153570022360786</v>
      </c>
    </row>
    <row r="38" spans="1:8" ht="12.75" customHeight="1">
      <c r="A38" s="25" t="s">
        <v>20</v>
      </c>
      <c r="B38" s="133">
        <f>'[22]TR'!$AI171</f>
        <v>7648.2</v>
      </c>
      <c r="C38" s="134">
        <f t="shared" si="11"/>
        <v>10500</v>
      </c>
      <c r="D38" s="135">
        <f>'[21]TR'!$Z171</f>
        <v>9532.1</v>
      </c>
      <c r="E38" s="136">
        <f t="shared" si="12"/>
        <v>12074.1</v>
      </c>
      <c r="F38" s="18">
        <f t="shared" si="13"/>
        <v>0.7283999999999999</v>
      </c>
      <c r="G38" s="19">
        <f t="shared" si="14"/>
        <v>0.7894667097340589</v>
      </c>
      <c r="H38" s="137">
        <f t="shared" si="15"/>
        <v>-6.106670973405892</v>
      </c>
    </row>
    <row r="39" spans="1:8" ht="12.75" customHeight="1">
      <c r="A39" s="25" t="s">
        <v>5</v>
      </c>
      <c r="B39" s="133">
        <f>'[22]TR'!$AI172</f>
        <v>1831.2</v>
      </c>
      <c r="C39" s="134">
        <f t="shared" si="11"/>
        <v>3400</v>
      </c>
      <c r="D39" s="135">
        <f>'[21]TR'!$Z172</f>
        <v>2131.4</v>
      </c>
      <c r="E39" s="136">
        <f t="shared" si="12"/>
        <v>3527.6</v>
      </c>
      <c r="F39" s="18">
        <f t="shared" si="13"/>
        <v>0.5385882352941177</v>
      </c>
      <c r="G39" s="19">
        <f t="shared" si="14"/>
        <v>0.6042068261707677</v>
      </c>
      <c r="H39" s="137">
        <f t="shared" si="15"/>
        <v>-6.561859087665001</v>
      </c>
    </row>
    <row r="40" spans="1:8" ht="12.75" customHeight="1">
      <c r="A40" s="25" t="s">
        <v>6</v>
      </c>
      <c r="B40" s="133">
        <f>'[22]TR'!$AI173</f>
        <v>3749.5</v>
      </c>
      <c r="C40" s="134">
        <f t="shared" si="11"/>
        <v>6000</v>
      </c>
      <c r="D40" s="135">
        <f>'[21]TR'!$Z173</f>
        <v>4295.9</v>
      </c>
      <c r="E40" s="136">
        <f t="shared" si="12"/>
        <v>6785.5</v>
      </c>
      <c r="F40" s="18">
        <f t="shared" si="13"/>
        <v>0.6249166666666667</v>
      </c>
      <c r="G40" s="19">
        <f t="shared" si="14"/>
        <v>0.6330999926313462</v>
      </c>
      <c r="H40" s="137">
        <f t="shared" si="15"/>
        <v>-0.8183325964679522</v>
      </c>
    </row>
    <row r="41" spans="1:8" ht="12.75" customHeight="1">
      <c r="A41" s="25" t="s">
        <v>7</v>
      </c>
      <c r="B41" s="133">
        <f>'[22]TR'!$AI174</f>
        <v>22295.8</v>
      </c>
      <c r="C41" s="134">
        <f t="shared" si="11"/>
        <v>30000</v>
      </c>
      <c r="D41" s="135">
        <f>'[21]TR'!$Z174</f>
        <v>26571.9</v>
      </c>
      <c r="E41" s="136">
        <f t="shared" si="12"/>
        <v>32616.9</v>
      </c>
      <c r="F41" s="18">
        <f t="shared" si="13"/>
        <v>0.7431933333333333</v>
      </c>
      <c r="G41" s="19">
        <f t="shared" si="14"/>
        <v>0.8146666298759232</v>
      </c>
      <c r="H41" s="137">
        <f t="shared" si="15"/>
        <v>-7.147329654258994</v>
      </c>
    </row>
    <row r="42" spans="1:8" ht="12.75" customHeight="1">
      <c r="A42" s="25" t="s">
        <v>8</v>
      </c>
      <c r="B42" s="133">
        <f>'[22]TR'!$AI175</f>
        <v>2590.7</v>
      </c>
      <c r="C42" s="134">
        <f t="shared" si="11"/>
        <v>3000</v>
      </c>
      <c r="D42" s="135">
        <f>'[21]TR'!$Z175</f>
        <v>2139</v>
      </c>
      <c r="E42" s="136">
        <f t="shared" si="12"/>
        <v>3352</v>
      </c>
      <c r="F42" s="18">
        <f t="shared" si="13"/>
        <v>0.8635666666666666</v>
      </c>
      <c r="G42" s="19">
        <f t="shared" si="14"/>
        <v>0.638126491646778</v>
      </c>
      <c r="H42" s="137">
        <f t="shared" si="15"/>
        <v>22.544017501988854</v>
      </c>
    </row>
    <row r="43" spans="1:8" ht="12.75" customHeight="1">
      <c r="A43" s="25" t="s">
        <v>19</v>
      </c>
      <c r="B43" s="133">
        <f>'[22]TR'!$AI176</f>
        <v>14439.2</v>
      </c>
      <c r="C43" s="134">
        <f t="shared" si="11"/>
        <v>18100</v>
      </c>
      <c r="D43" s="135">
        <f>'[21]TR'!$Z176</f>
        <v>17170.8</v>
      </c>
      <c r="E43" s="136">
        <f t="shared" si="12"/>
        <v>20402</v>
      </c>
      <c r="F43" s="18">
        <f t="shared" si="13"/>
        <v>0.7977458563535912</v>
      </c>
      <c r="G43" s="19">
        <f t="shared" si="14"/>
        <v>0.8416233702578179</v>
      </c>
      <c r="H43" s="137">
        <f t="shared" si="15"/>
        <v>-4.387751390422667</v>
      </c>
    </row>
    <row r="44" spans="1:8" ht="12.75" customHeight="1">
      <c r="A44" s="25" t="s">
        <v>9</v>
      </c>
      <c r="B44" s="133">
        <f>'[22]TR'!$AI177</f>
        <v>15407</v>
      </c>
      <c r="C44" s="134">
        <f t="shared" si="11"/>
        <v>32000</v>
      </c>
      <c r="D44" s="135">
        <f>'[21]TR'!$Z177</f>
        <v>18858.4</v>
      </c>
      <c r="E44" s="136">
        <f t="shared" si="12"/>
        <v>26694.3</v>
      </c>
      <c r="F44" s="18">
        <f t="shared" si="13"/>
        <v>0.48146875</v>
      </c>
      <c r="G44" s="19">
        <f t="shared" si="14"/>
        <v>0.706457932966963</v>
      </c>
      <c r="H44" s="137">
        <f t="shared" si="15"/>
        <v>-22.498918296696303</v>
      </c>
    </row>
    <row r="45" spans="1:8" ht="12.75" customHeight="1">
      <c r="A45" s="25" t="s">
        <v>21</v>
      </c>
      <c r="B45" s="133">
        <f>'[22]TR'!$AI178</f>
        <v>2233</v>
      </c>
      <c r="C45" s="134">
        <f t="shared" si="11"/>
        <v>2300</v>
      </c>
      <c r="D45" s="135">
        <f>'[21]TR'!$Z178</f>
        <v>2050.3</v>
      </c>
      <c r="E45" s="136">
        <f t="shared" si="12"/>
        <v>2380.1</v>
      </c>
      <c r="F45" s="18">
        <f t="shared" si="13"/>
        <v>0.9708695652173913</v>
      </c>
      <c r="G45" s="19">
        <f t="shared" si="14"/>
        <v>0.8614343935128778</v>
      </c>
      <c r="H45" s="137">
        <f t="shared" si="15"/>
        <v>10.943517170451356</v>
      </c>
    </row>
    <row r="46" spans="1:8" ht="12.75" customHeight="1">
      <c r="A46" s="25" t="s">
        <v>10</v>
      </c>
      <c r="B46" s="133">
        <f>'[22]TR'!$AI179</f>
        <v>166088.4</v>
      </c>
      <c r="C46" s="134">
        <f t="shared" si="11"/>
        <v>170035</v>
      </c>
      <c r="D46" s="135">
        <f>'[21]TR'!$Z179</f>
        <v>207105.6</v>
      </c>
      <c r="E46" s="136">
        <f t="shared" si="12"/>
        <v>217350.1</v>
      </c>
      <c r="F46" s="18">
        <f t="shared" si="13"/>
        <v>0.9767894845178934</v>
      </c>
      <c r="G46" s="19">
        <f t="shared" si="14"/>
        <v>0.9528663662910668</v>
      </c>
      <c r="H46" s="137">
        <f t="shared" si="15"/>
        <v>2.392311822682658</v>
      </c>
    </row>
    <row r="47" spans="1:8" ht="12.75" customHeight="1">
      <c r="A47" s="25" t="s">
        <v>11</v>
      </c>
      <c r="B47" s="133">
        <f>'[22]TR'!$AI180</f>
        <v>121881.1</v>
      </c>
      <c r="C47" s="134">
        <f t="shared" si="11"/>
        <v>162000</v>
      </c>
      <c r="D47" s="135">
        <f>'[21]TR'!$Z180</f>
        <v>128634</v>
      </c>
      <c r="E47" s="136">
        <f t="shared" si="12"/>
        <v>167091.1</v>
      </c>
      <c r="F47" s="18">
        <f t="shared" si="13"/>
        <v>0.7523524691358026</v>
      </c>
      <c r="G47" s="19">
        <f t="shared" si="14"/>
        <v>0.7698435165008788</v>
      </c>
      <c r="H47" s="137">
        <f t="shared" si="15"/>
        <v>-1.7491047365076229</v>
      </c>
    </row>
    <row r="48" spans="1:8" ht="12.75" customHeight="1">
      <c r="A48" s="25" t="s">
        <v>12</v>
      </c>
      <c r="B48" s="133">
        <f>'[22]TR'!$AI181</f>
        <v>37100.3</v>
      </c>
      <c r="C48" s="134">
        <f t="shared" si="11"/>
        <v>78000</v>
      </c>
      <c r="D48" s="135">
        <f>'[21]TR'!$Z181</f>
        <v>47664.5</v>
      </c>
      <c r="E48" s="136">
        <f t="shared" si="12"/>
        <v>72433.6</v>
      </c>
      <c r="F48" s="18">
        <f t="shared" si="13"/>
        <v>0.47564487179487186</v>
      </c>
      <c r="G48" s="19">
        <f t="shared" si="14"/>
        <v>0.6580440569017693</v>
      </c>
      <c r="H48" s="137">
        <f t="shared" si="15"/>
        <v>-18.23991851068974</v>
      </c>
    </row>
    <row r="49" spans="1:8" ht="12.75" customHeight="1">
      <c r="A49" s="25" t="s">
        <v>13</v>
      </c>
      <c r="B49" s="133">
        <f>'[22]TR'!$AI182</f>
        <v>3452.4</v>
      </c>
      <c r="C49" s="134">
        <f t="shared" si="11"/>
        <v>5500</v>
      </c>
      <c r="D49" s="135">
        <f>'[21]TR'!$Z182</f>
        <v>3015.8</v>
      </c>
      <c r="E49" s="136">
        <f t="shared" si="12"/>
        <v>6609.9</v>
      </c>
      <c r="F49" s="18">
        <f t="shared" si="13"/>
        <v>0.6277090909090909</v>
      </c>
      <c r="G49" s="19">
        <f t="shared" si="14"/>
        <v>0.4562550114222606</v>
      </c>
      <c r="H49" s="137">
        <f t="shared" si="15"/>
        <v>17.14540794868303</v>
      </c>
    </row>
    <row r="50" spans="1:8" ht="12.75" customHeight="1">
      <c r="A50" s="25" t="s">
        <v>14</v>
      </c>
      <c r="B50" s="133">
        <f>'[22]TR'!$AI183</f>
        <v>52253.6</v>
      </c>
      <c r="C50" s="134">
        <f t="shared" si="11"/>
        <v>75000</v>
      </c>
      <c r="D50" s="135">
        <f>'[21]TR'!$Z183</f>
        <v>45469.5</v>
      </c>
      <c r="E50" s="136">
        <f t="shared" si="12"/>
        <v>60603.7</v>
      </c>
      <c r="F50" s="18">
        <f t="shared" si="13"/>
        <v>0.6967146666666666</v>
      </c>
      <c r="G50" s="19">
        <f t="shared" si="14"/>
        <v>0.7502759732491581</v>
      </c>
      <c r="H50" s="137">
        <f t="shared" si="15"/>
        <v>-5.356130658249148</v>
      </c>
    </row>
    <row r="51" spans="1:8" ht="12.75" customHeight="1">
      <c r="A51" s="25" t="s">
        <v>15</v>
      </c>
      <c r="B51" s="133">
        <f>'[22]TR'!$AI184</f>
        <v>1624</v>
      </c>
      <c r="C51" s="134">
        <f t="shared" si="11"/>
        <v>3000</v>
      </c>
      <c r="D51" s="135">
        <f>'[21]TR'!$Z184</f>
        <v>2119.5</v>
      </c>
      <c r="E51" s="136">
        <f t="shared" si="12"/>
        <v>3191</v>
      </c>
      <c r="F51" s="18">
        <f t="shared" si="13"/>
        <v>0.5413333333333333</v>
      </c>
      <c r="G51" s="19">
        <f t="shared" si="14"/>
        <v>0.6642118458163585</v>
      </c>
      <c r="H51" s="137">
        <f t="shared" si="15"/>
        <v>-12.287851248302516</v>
      </c>
    </row>
    <row r="52" spans="1:8" ht="12.75" customHeight="1">
      <c r="A52" s="25" t="s">
        <v>22</v>
      </c>
      <c r="B52" s="133">
        <f>'[22]TR'!$AI185</f>
        <v>14434.5</v>
      </c>
      <c r="C52" s="134">
        <f t="shared" si="11"/>
        <v>22000</v>
      </c>
      <c r="D52" s="135">
        <f>'[21]TR'!$Z185</f>
        <v>15610.1</v>
      </c>
      <c r="E52" s="136">
        <f t="shared" si="12"/>
        <v>23492.5</v>
      </c>
      <c r="F52" s="18">
        <f t="shared" si="13"/>
        <v>0.6561136363636364</v>
      </c>
      <c r="G52" s="19">
        <f t="shared" si="14"/>
        <v>0.6644716398850697</v>
      </c>
      <c r="H52" s="137">
        <f t="shared" si="15"/>
        <v>-0.8358003521433344</v>
      </c>
    </row>
    <row r="53" spans="1:8" ht="12.75" customHeight="1">
      <c r="A53" s="25" t="s">
        <v>16</v>
      </c>
      <c r="B53" s="133">
        <f>'[22]TR'!$AI186</f>
        <v>47841.2</v>
      </c>
      <c r="C53" s="134">
        <f t="shared" si="11"/>
        <v>55000</v>
      </c>
      <c r="D53" s="135">
        <f>'[21]TR'!$Z186</f>
        <v>43730.6</v>
      </c>
      <c r="E53" s="136">
        <f t="shared" si="12"/>
        <v>56787.1</v>
      </c>
      <c r="F53" s="18">
        <f t="shared" si="13"/>
        <v>0.86984</v>
      </c>
      <c r="G53" s="19">
        <f t="shared" si="14"/>
        <v>0.7700798244671765</v>
      </c>
      <c r="H53" s="137">
        <f t="shared" si="15"/>
        <v>9.976017553282347</v>
      </c>
    </row>
    <row r="54" spans="1:8" ht="12.75" customHeight="1">
      <c r="A54" s="25" t="s">
        <v>17</v>
      </c>
      <c r="B54" s="133">
        <f>'[22]TR'!$AI187</f>
        <v>1754.9</v>
      </c>
      <c r="C54" s="134">
        <f t="shared" si="11"/>
        <v>2600</v>
      </c>
      <c r="D54" s="135">
        <f>'[21]TR'!$Z187</f>
        <v>1896.1</v>
      </c>
      <c r="E54" s="136">
        <f t="shared" si="12"/>
        <v>3333.4</v>
      </c>
      <c r="F54" s="18">
        <f t="shared" si="13"/>
        <v>0.6749615384615385</v>
      </c>
      <c r="G54" s="19">
        <f t="shared" si="14"/>
        <v>0.5688186236275274</v>
      </c>
      <c r="H54" s="137">
        <f t="shared" si="15"/>
        <v>10.614291483401106</v>
      </c>
    </row>
    <row r="55" spans="1:8" ht="12.75" customHeight="1">
      <c r="A55" s="25"/>
      <c r="B55" s="133"/>
      <c r="C55" s="134"/>
      <c r="D55" s="135"/>
      <c r="E55" s="136"/>
      <c r="F55" s="18">
        <f>IF(OR(E26="",E26=0),"",B55/E26)</f>
      </c>
      <c r="G55" s="19">
        <f>IF(OR(K26="",K26=0),"",D55/K26)</f>
      </c>
      <c r="H55" s="137"/>
    </row>
    <row r="56" spans="1:8" s="91" customFormat="1" ht="15.75" customHeight="1" thickBot="1">
      <c r="A56" s="138" t="s">
        <v>18</v>
      </c>
      <c r="B56" s="139">
        <f>IF(SUM(B35:B54)=0,"",SUM(B35:B54))</f>
        <v>620601.2000000001</v>
      </c>
      <c r="C56" s="140">
        <f t="shared" si="11"/>
        <v>820735</v>
      </c>
      <c r="D56" s="141">
        <f>IF(SUM(D35:D54)=0,"",SUM(D35:D54))</f>
        <v>669200.7999999999</v>
      </c>
      <c r="E56" s="142">
        <f t="shared" si="12"/>
        <v>852825.7999999999</v>
      </c>
      <c r="F56" s="143">
        <f>IF(OR(C56="",C56=0),"",B56/C56)</f>
        <v>0.7561529604561765</v>
      </c>
      <c r="G56" s="144">
        <f>IF(OR(E56="",E56=0),"",D56/E56)</f>
        <v>0.7846863919923623</v>
      </c>
      <c r="H56" s="145">
        <f>IF(OR(F56="",F56=0),"",(F56-G56)*100)</f>
        <v>-2.8533431536185816</v>
      </c>
    </row>
    <row r="57" spans="1:12" s="127" customFormat="1" ht="64.5" customHeight="1" thickBot="1">
      <c r="A57" s="146"/>
      <c r="B57" s="281" t="s">
        <v>115</v>
      </c>
      <c r="C57" s="281"/>
      <c r="D57" s="281"/>
      <c r="E57" s="281"/>
      <c r="F57" s="281"/>
      <c r="G57" s="281"/>
      <c r="H57" s="281"/>
      <c r="I57" s="2"/>
      <c r="J57" s="2"/>
      <c r="K57" s="2"/>
      <c r="L57" s="2"/>
    </row>
    <row r="58" spans="1:9" s="24" customFormat="1" ht="15.75">
      <c r="A58" s="23"/>
      <c r="B58" s="261" t="s">
        <v>73</v>
      </c>
      <c r="C58" s="262"/>
      <c r="D58" s="263"/>
      <c r="E58" s="264" t="s">
        <v>74</v>
      </c>
      <c r="F58" s="265"/>
      <c r="G58" s="266"/>
      <c r="H58" s="267" t="s">
        <v>82</v>
      </c>
      <c r="I58" s="268"/>
    </row>
    <row r="59" spans="1:9" ht="12.75" customHeight="1">
      <c r="A59" s="147"/>
      <c r="B59" s="148" t="s">
        <v>83</v>
      </c>
      <c r="C59" s="28" t="s">
        <v>83</v>
      </c>
      <c r="D59" s="149" t="s">
        <v>84</v>
      </c>
      <c r="E59" s="12" t="s">
        <v>83</v>
      </c>
      <c r="F59" s="13" t="s">
        <v>83</v>
      </c>
      <c r="G59" s="150" t="s">
        <v>84</v>
      </c>
      <c r="H59" s="12" t="str">
        <f aca="true" t="shared" si="16" ref="H59:I61">F59</f>
        <v>Stocks en </v>
      </c>
      <c r="I59" s="151" t="str">
        <f t="shared" si="16"/>
        <v>Coll.réalisée + </v>
      </c>
    </row>
    <row r="60" spans="1:9" ht="12.75" customHeight="1">
      <c r="A60" s="25"/>
      <c r="B60" s="148" t="s">
        <v>85</v>
      </c>
      <c r="C60" s="28" t="s">
        <v>85</v>
      </c>
      <c r="D60" s="149" t="s">
        <v>86</v>
      </c>
      <c r="E60" s="12" t="s">
        <v>85</v>
      </c>
      <c r="F60" s="13" t="s">
        <v>85</v>
      </c>
      <c r="G60" s="150" t="s">
        <v>86</v>
      </c>
      <c r="H60" s="12" t="str">
        <f t="shared" si="16"/>
        <v>dépôt au </v>
      </c>
      <c r="I60" s="151" t="str">
        <f t="shared" si="16"/>
        <v>Dépôts au</v>
      </c>
    </row>
    <row r="61" spans="1:9" ht="12.75" customHeight="1">
      <c r="A61" s="25"/>
      <c r="B61" s="152" t="str">
        <f>B32</f>
        <v> 1er oct.</v>
      </c>
      <c r="C61" s="153" t="str">
        <f>B32</f>
        <v> 1er oct.</v>
      </c>
      <c r="D61" s="154" t="str">
        <f>B32</f>
        <v> 1er oct.</v>
      </c>
      <c r="E61" s="155" t="str">
        <f>D32</f>
        <v> 1er oct.</v>
      </c>
      <c r="F61" s="156" t="str">
        <f>D32</f>
        <v> 1er oct.</v>
      </c>
      <c r="G61" s="157" t="str">
        <f>D32</f>
        <v> 1er oct.</v>
      </c>
      <c r="H61" s="12" t="str">
        <f t="shared" si="16"/>
        <v> 1er oct.</v>
      </c>
      <c r="I61" s="158" t="str">
        <f t="shared" si="16"/>
        <v> 1er oct.</v>
      </c>
    </row>
    <row r="62" spans="1:9" ht="12.75" customHeight="1">
      <c r="A62" s="39"/>
      <c r="B62" s="121" t="s">
        <v>2</v>
      </c>
      <c r="C62" s="159" t="s">
        <v>87</v>
      </c>
      <c r="D62" s="122" t="s">
        <v>87</v>
      </c>
      <c r="E62" s="123" t="s">
        <v>2</v>
      </c>
      <c r="F62" s="45" t="s">
        <v>88</v>
      </c>
      <c r="G62" s="46" t="s">
        <v>88</v>
      </c>
      <c r="H62" s="197"/>
      <c r="I62" s="198"/>
    </row>
    <row r="63" spans="1:9" ht="12.75" customHeight="1">
      <c r="A63" s="25"/>
      <c r="B63" s="162"/>
      <c r="C63" s="163"/>
      <c r="D63" s="164"/>
      <c r="E63" s="131"/>
      <c r="F63" s="33"/>
      <c r="G63" s="52"/>
      <c r="H63" s="165"/>
      <c r="I63" s="166"/>
    </row>
    <row r="64" spans="1:9" ht="12.75" customHeight="1">
      <c r="A64" s="25" t="s">
        <v>3</v>
      </c>
      <c r="B64" s="167">
        <v>4731.2</v>
      </c>
      <c r="C64" s="168">
        <f aca="true" t="shared" si="17" ref="C64:C83">IF(OR(E6="",E6=0),"",B64/E6)</f>
        <v>0.14647678018575852</v>
      </c>
      <c r="D64" s="169">
        <f aca="true" t="shared" si="18" ref="D64:D83">IF(E6="","",(B35+B64)/E6)</f>
        <v>1.076829721362229</v>
      </c>
      <c r="E64" s="170">
        <v>3240.1</v>
      </c>
      <c r="F64" s="171">
        <f aca="true" t="shared" si="19" ref="F64:F83">IF(OR(K6="",K6=0),"",E64/K6)</f>
        <v>0.14640681764780306</v>
      </c>
      <c r="G64" s="172">
        <f aca="true" t="shared" si="20" ref="G64:G83">IF(K6="","",(D35+E64)/K6)</f>
        <v>1.0132575415258371</v>
      </c>
      <c r="H64" s="173">
        <f>IF(OR(C64="",C64=0),"",(C64-F64)*100)</f>
        <v>0.00699625379554647</v>
      </c>
      <c r="I64" s="174">
        <f>IF(OR(D64="",D64=0),"",(D64-G64)*100)</f>
        <v>6.357217983639196</v>
      </c>
    </row>
    <row r="65" spans="1:9" ht="12.75" customHeight="1">
      <c r="A65" s="57" t="s">
        <v>71</v>
      </c>
      <c r="B65" s="175">
        <v>13667.7</v>
      </c>
      <c r="C65" s="168">
        <f t="shared" si="17"/>
        <v>0.19525285714285714</v>
      </c>
      <c r="D65" s="169">
        <f t="shared" si="18"/>
        <v>0.9038328571428572</v>
      </c>
      <c r="E65" s="170">
        <v>15104.1</v>
      </c>
      <c r="F65" s="171">
        <f t="shared" si="19"/>
        <v>0.19324368066386136</v>
      </c>
      <c r="G65" s="172">
        <f t="shared" si="20"/>
        <v>0.8696061585780103</v>
      </c>
      <c r="H65" s="173">
        <f aca="true" t="shared" si="21" ref="H65:I83">IF(OR(C65="",C65=0),"",(C65-F65)*100)</f>
        <v>0.2009176478995789</v>
      </c>
      <c r="I65" s="174">
        <f t="shared" si="21"/>
        <v>3.4226698564846947</v>
      </c>
    </row>
    <row r="66" spans="1:9" ht="12.75" customHeight="1">
      <c r="A66" s="25" t="s">
        <v>4</v>
      </c>
      <c r="B66" s="167">
        <v>14881.4</v>
      </c>
      <c r="C66" s="168">
        <f t="shared" si="17"/>
        <v>0.372035</v>
      </c>
      <c r="D66" s="169">
        <f t="shared" si="18"/>
        <v>0.980165</v>
      </c>
      <c r="E66" s="170">
        <v>14485</v>
      </c>
      <c r="F66" s="171">
        <f t="shared" si="19"/>
        <v>0.4284336807732807</v>
      </c>
      <c r="G66" s="172">
        <f t="shared" si="20"/>
        <v>0.9950279805496729</v>
      </c>
      <c r="H66" s="173">
        <f t="shared" si="21"/>
        <v>-5.639868077328069</v>
      </c>
      <c r="I66" s="174">
        <f t="shared" si="21"/>
        <v>-1.4862980549672944</v>
      </c>
    </row>
    <row r="67" spans="1:9" ht="12.75" customHeight="1">
      <c r="A67" s="25" t="s">
        <v>20</v>
      </c>
      <c r="B67" s="167">
        <v>3683.9</v>
      </c>
      <c r="C67" s="168">
        <f t="shared" si="17"/>
        <v>0.3508476190476191</v>
      </c>
      <c r="D67" s="169">
        <f t="shared" si="18"/>
        <v>1.079247619047619</v>
      </c>
      <c r="E67" s="170">
        <v>3885.7</v>
      </c>
      <c r="F67" s="171">
        <f t="shared" si="19"/>
        <v>0.32182108811422794</v>
      </c>
      <c r="G67" s="172">
        <f t="shared" si="20"/>
        <v>1.1112877978482867</v>
      </c>
      <c r="H67" s="173">
        <f t="shared" si="21"/>
        <v>2.9026530933391137</v>
      </c>
      <c r="I67" s="174">
        <f t="shared" si="21"/>
        <v>-3.2040178800667674</v>
      </c>
    </row>
    <row r="68" spans="1:9" ht="12.75" customHeight="1">
      <c r="A68" s="25" t="s">
        <v>5</v>
      </c>
      <c r="B68" s="167">
        <v>560.3</v>
      </c>
      <c r="C68" s="168">
        <f t="shared" si="17"/>
        <v>0.1647941176470588</v>
      </c>
      <c r="D68" s="169">
        <f t="shared" si="18"/>
        <v>0.7033823529411765</v>
      </c>
      <c r="E68" s="170">
        <v>726.5</v>
      </c>
      <c r="F68" s="171">
        <f t="shared" si="19"/>
        <v>0.20594738632498016</v>
      </c>
      <c r="G68" s="172">
        <f t="shared" si="20"/>
        <v>0.8101542124957478</v>
      </c>
      <c r="H68" s="173">
        <f t="shared" si="21"/>
        <v>-4.115326867792135</v>
      </c>
      <c r="I68" s="174">
        <f t="shared" si="21"/>
        <v>-10.677185955457135</v>
      </c>
    </row>
    <row r="69" spans="1:9" ht="12.75" customHeight="1">
      <c r="A69" s="25" t="s">
        <v>6</v>
      </c>
      <c r="B69" s="167">
        <v>1474.4</v>
      </c>
      <c r="C69" s="168">
        <f t="shared" si="17"/>
        <v>0.24573333333333336</v>
      </c>
      <c r="D69" s="169">
        <f t="shared" si="18"/>
        <v>0.8706499999999999</v>
      </c>
      <c r="E69" s="170">
        <v>1434.6</v>
      </c>
      <c r="F69" s="171">
        <f t="shared" si="19"/>
        <v>0.21142141330778866</v>
      </c>
      <c r="G69" s="172">
        <f t="shared" si="20"/>
        <v>0.8445214059391349</v>
      </c>
      <c r="H69" s="173">
        <f t="shared" si="21"/>
        <v>3.43119200255447</v>
      </c>
      <c r="I69" s="174">
        <f t="shared" si="21"/>
        <v>2.6128594060864985</v>
      </c>
    </row>
    <row r="70" spans="1:9" ht="12.75" customHeight="1">
      <c r="A70" s="25" t="s">
        <v>7</v>
      </c>
      <c r="B70" s="167">
        <v>12912.9</v>
      </c>
      <c r="C70" s="168">
        <f t="shared" si="17"/>
        <v>0.43043</v>
      </c>
      <c r="D70" s="169">
        <f t="shared" si="18"/>
        <v>1.1736233333333332</v>
      </c>
      <c r="E70" s="170">
        <v>13311.8</v>
      </c>
      <c r="F70" s="171">
        <f t="shared" si="19"/>
        <v>0.40812584886975767</v>
      </c>
      <c r="G70" s="172">
        <f t="shared" si="20"/>
        <v>1.2227924787456808</v>
      </c>
      <c r="H70" s="173">
        <f t="shared" si="21"/>
        <v>2.230415113024231</v>
      </c>
      <c r="I70" s="174">
        <f t="shared" si="21"/>
        <v>-4.9169145412347515</v>
      </c>
    </row>
    <row r="71" spans="1:9" ht="12.75" customHeight="1">
      <c r="A71" s="25" t="s">
        <v>8</v>
      </c>
      <c r="B71" s="167">
        <v>73.6</v>
      </c>
      <c r="C71" s="168">
        <f t="shared" si="17"/>
        <v>0.02453333333333333</v>
      </c>
      <c r="D71" s="169">
        <f t="shared" si="18"/>
        <v>0.8880999999999999</v>
      </c>
      <c r="E71" s="170">
        <v>11.3</v>
      </c>
      <c r="F71" s="171">
        <f t="shared" si="19"/>
        <v>0.0033711217183770886</v>
      </c>
      <c r="G71" s="172">
        <f t="shared" si="20"/>
        <v>0.6414976133651552</v>
      </c>
      <c r="H71" s="173">
        <f t="shared" si="21"/>
        <v>2.1162211614956243</v>
      </c>
      <c r="I71" s="174">
        <f t="shared" si="21"/>
        <v>24.660238663484467</v>
      </c>
    </row>
    <row r="72" spans="1:9" ht="12.75" customHeight="1">
      <c r="A72" s="25" t="s">
        <v>19</v>
      </c>
      <c r="B72" s="167">
        <v>1104.7</v>
      </c>
      <c r="C72" s="168">
        <f t="shared" si="17"/>
        <v>0.06103314917127072</v>
      </c>
      <c r="D72" s="169">
        <f t="shared" si="18"/>
        <v>0.858779005524862</v>
      </c>
      <c r="E72" s="170">
        <v>634.5</v>
      </c>
      <c r="F72" s="171">
        <f t="shared" si="19"/>
        <v>0.031099892167434567</v>
      </c>
      <c r="G72" s="172">
        <f t="shared" si="20"/>
        <v>0.8727232624252524</v>
      </c>
      <c r="H72" s="173">
        <f t="shared" si="21"/>
        <v>2.9933257003836156</v>
      </c>
      <c r="I72" s="174">
        <f t="shared" si="21"/>
        <v>-1.3944256900390473</v>
      </c>
    </row>
    <row r="73" spans="1:9" ht="12.75" customHeight="1">
      <c r="A73" s="25" t="s">
        <v>9</v>
      </c>
      <c r="B73" s="167">
        <v>1486.2</v>
      </c>
      <c r="C73" s="168">
        <f t="shared" si="17"/>
        <v>0.04644375</v>
      </c>
      <c r="D73" s="169">
        <f t="shared" si="18"/>
        <v>0.5279125</v>
      </c>
      <c r="E73" s="170">
        <v>826.8</v>
      </c>
      <c r="F73" s="171">
        <f t="shared" si="19"/>
        <v>0.030972904327890224</v>
      </c>
      <c r="G73" s="172">
        <f t="shared" si="20"/>
        <v>0.7374308372948533</v>
      </c>
      <c r="H73" s="173">
        <f t="shared" si="21"/>
        <v>1.5470845672109774</v>
      </c>
      <c r="I73" s="174">
        <f t="shared" si="21"/>
        <v>-20.951833729485326</v>
      </c>
    </row>
    <row r="74" spans="1:9" ht="12.75" customHeight="1">
      <c r="A74" s="25" t="s">
        <v>21</v>
      </c>
      <c r="B74" s="167">
        <v>79.3</v>
      </c>
      <c r="C74" s="168">
        <f t="shared" si="17"/>
        <v>0.034478260869565215</v>
      </c>
      <c r="D74" s="169">
        <f t="shared" si="18"/>
        <v>1.0053478260869566</v>
      </c>
      <c r="E74" s="170">
        <v>26.1</v>
      </c>
      <c r="F74" s="171">
        <f t="shared" si="19"/>
        <v>0.010965925801436915</v>
      </c>
      <c r="G74" s="172">
        <f t="shared" si="20"/>
        <v>0.8724003193143146</v>
      </c>
      <c r="H74" s="173">
        <f t="shared" si="21"/>
        <v>2.35123350681283</v>
      </c>
      <c r="I74" s="174">
        <f t="shared" si="21"/>
        <v>13.2947506772642</v>
      </c>
    </row>
    <row r="75" spans="1:9" ht="12.75" customHeight="1">
      <c r="A75" s="25" t="s">
        <v>10</v>
      </c>
      <c r="B75" s="167">
        <v>7183.7</v>
      </c>
      <c r="C75" s="168">
        <f t="shared" si="17"/>
        <v>0.04224836063163466</v>
      </c>
      <c r="D75" s="169">
        <f t="shared" si="18"/>
        <v>1.019037845149528</v>
      </c>
      <c r="E75" s="170">
        <v>9811.7</v>
      </c>
      <c r="F75" s="171">
        <f t="shared" si="19"/>
        <v>0.04514237628600125</v>
      </c>
      <c r="G75" s="172">
        <f t="shared" si="20"/>
        <v>0.9980087425770681</v>
      </c>
      <c r="H75" s="173">
        <f t="shared" si="21"/>
        <v>-0.28940156543665885</v>
      </c>
      <c r="I75" s="174">
        <f t="shared" si="21"/>
        <v>2.1029102572460046</v>
      </c>
    </row>
    <row r="76" spans="1:9" ht="12.75" customHeight="1">
      <c r="A76" s="25" t="s">
        <v>11</v>
      </c>
      <c r="B76" s="167">
        <v>57306.6</v>
      </c>
      <c r="C76" s="168">
        <f t="shared" si="17"/>
        <v>0.3537444444444444</v>
      </c>
      <c r="D76" s="169">
        <f t="shared" si="18"/>
        <v>1.106096913580247</v>
      </c>
      <c r="E76" s="170">
        <v>48033.6</v>
      </c>
      <c r="F76" s="171">
        <f t="shared" si="19"/>
        <v>0.2874695300946609</v>
      </c>
      <c r="G76" s="172">
        <f t="shared" si="20"/>
        <v>1.0573130465955398</v>
      </c>
      <c r="H76" s="173">
        <f t="shared" si="21"/>
        <v>6.627491434978349</v>
      </c>
      <c r="I76" s="174">
        <f t="shared" si="21"/>
        <v>4.878386698470716</v>
      </c>
    </row>
    <row r="77" spans="1:9" ht="12.75" customHeight="1">
      <c r="A77" s="25" t="s">
        <v>12</v>
      </c>
      <c r="B77" s="167">
        <v>14093.1</v>
      </c>
      <c r="C77" s="168">
        <f t="shared" si="17"/>
        <v>0.18068076923076923</v>
      </c>
      <c r="D77" s="169">
        <f t="shared" si="18"/>
        <v>0.6563256410256411</v>
      </c>
      <c r="E77" s="170">
        <v>12294.5</v>
      </c>
      <c r="F77" s="171">
        <f t="shared" si="19"/>
        <v>0.16973476397693887</v>
      </c>
      <c r="G77" s="172">
        <f t="shared" si="20"/>
        <v>0.8277788208787081</v>
      </c>
      <c r="H77" s="173">
        <f t="shared" si="21"/>
        <v>1.0946005253830355</v>
      </c>
      <c r="I77" s="174">
        <f t="shared" si="21"/>
        <v>-17.145317985306708</v>
      </c>
    </row>
    <row r="78" spans="1:9" ht="12.75" customHeight="1">
      <c r="A78" s="25" t="s">
        <v>13</v>
      </c>
      <c r="B78" s="167">
        <v>152.5</v>
      </c>
      <c r="C78" s="168">
        <f t="shared" si="17"/>
        <v>0.02772727272727273</v>
      </c>
      <c r="D78" s="169">
        <f t="shared" si="18"/>
        <v>0.6554363636363637</v>
      </c>
      <c r="E78" s="170">
        <v>201.3</v>
      </c>
      <c r="F78" s="171">
        <f t="shared" si="19"/>
        <v>0.030454318522216677</v>
      </c>
      <c r="G78" s="172">
        <f t="shared" si="20"/>
        <v>0.4867093299444773</v>
      </c>
      <c r="H78" s="173">
        <f t="shared" si="21"/>
        <v>-0.27270457949439486</v>
      </c>
      <c r="I78" s="174">
        <f t="shared" si="21"/>
        <v>16.872703369188642</v>
      </c>
    </row>
    <row r="79" spans="1:9" ht="12.75" customHeight="1">
      <c r="A79" s="25" t="s">
        <v>14</v>
      </c>
      <c r="B79" s="167">
        <v>26852.7</v>
      </c>
      <c r="C79" s="168">
        <f t="shared" si="17"/>
        <v>0.358036</v>
      </c>
      <c r="D79" s="169">
        <f t="shared" si="18"/>
        <v>1.0547506666666666</v>
      </c>
      <c r="E79" s="170">
        <v>22661.7</v>
      </c>
      <c r="F79" s="171">
        <f t="shared" si="19"/>
        <v>0.3739326146753416</v>
      </c>
      <c r="G79" s="172">
        <f t="shared" si="20"/>
        <v>1.1242085879244996</v>
      </c>
      <c r="H79" s="173">
        <f t="shared" si="21"/>
        <v>-1.5896614675341592</v>
      </c>
      <c r="I79" s="174">
        <f t="shared" si="21"/>
        <v>-6.945792125783301</v>
      </c>
    </row>
    <row r="80" spans="1:9" ht="12.75" customHeight="1">
      <c r="A80" s="25" t="s">
        <v>15</v>
      </c>
      <c r="B80" s="167">
        <v>482.4</v>
      </c>
      <c r="C80" s="168">
        <f t="shared" si="17"/>
        <v>0.1608</v>
      </c>
      <c r="D80" s="169">
        <f t="shared" si="18"/>
        <v>0.7021333333333334</v>
      </c>
      <c r="E80" s="170">
        <v>554.1</v>
      </c>
      <c r="F80" s="171">
        <f t="shared" si="19"/>
        <v>0.17364462550924475</v>
      </c>
      <c r="G80" s="172">
        <f t="shared" si="20"/>
        <v>0.8378564713256033</v>
      </c>
      <c r="H80" s="173">
        <f t="shared" si="21"/>
        <v>-1.2844625509244756</v>
      </c>
      <c r="I80" s="174">
        <f t="shared" si="21"/>
        <v>-13.572313799226986</v>
      </c>
    </row>
    <row r="81" spans="1:9" ht="12.75" customHeight="1">
      <c r="A81" s="25" t="s">
        <v>22</v>
      </c>
      <c r="B81" s="167">
        <v>5735.3</v>
      </c>
      <c r="C81" s="168">
        <f t="shared" si="17"/>
        <v>0.26069545454545456</v>
      </c>
      <c r="D81" s="169">
        <f t="shared" si="18"/>
        <v>0.9168090909090909</v>
      </c>
      <c r="E81" s="170">
        <v>5191</v>
      </c>
      <c r="F81" s="171">
        <f t="shared" si="19"/>
        <v>0.22096413749068852</v>
      </c>
      <c r="G81" s="172">
        <f t="shared" si="20"/>
        <v>0.8854357773757582</v>
      </c>
      <c r="H81" s="173">
        <f t="shared" si="21"/>
        <v>3.973131705476604</v>
      </c>
      <c r="I81" s="174">
        <f t="shared" si="21"/>
        <v>3.1373313533332725</v>
      </c>
    </row>
    <row r="82" spans="1:9" ht="12.75" customHeight="1">
      <c r="A82" s="25" t="s">
        <v>16</v>
      </c>
      <c r="B82" s="167">
        <v>5839.2</v>
      </c>
      <c r="C82" s="168">
        <f t="shared" si="17"/>
        <v>0.10616727272727272</v>
      </c>
      <c r="D82" s="169">
        <f t="shared" si="18"/>
        <v>0.9760072727272726</v>
      </c>
      <c r="E82" s="170">
        <v>5455</v>
      </c>
      <c r="F82" s="171">
        <f t="shared" si="19"/>
        <v>0.09606054896270456</v>
      </c>
      <c r="G82" s="172">
        <f t="shared" si="20"/>
        <v>0.866140373429881</v>
      </c>
      <c r="H82" s="173">
        <f t="shared" si="21"/>
        <v>1.0106723764568157</v>
      </c>
      <c r="I82" s="174">
        <f t="shared" si="21"/>
        <v>10.986689929739157</v>
      </c>
    </row>
    <row r="83" spans="1:9" ht="12.75" customHeight="1">
      <c r="A83" s="25" t="s">
        <v>17</v>
      </c>
      <c r="B83" s="167">
        <v>8.2</v>
      </c>
      <c r="C83" s="168">
        <f t="shared" si="17"/>
        <v>0.0031538461538461538</v>
      </c>
      <c r="D83" s="169">
        <f t="shared" si="18"/>
        <v>0.6781153846153847</v>
      </c>
      <c r="E83" s="170">
        <v>32.1</v>
      </c>
      <c r="F83" s="171">
        <f t="shared" si="19"/>
        <v>0.009629807403851923</v>
      </c>
      <c r="G83" s="172">
        <f t="shared" si="20"/>
        <v>0.5784484310313793</v>
      </c>
      <c r="H83" s="173">
        <f t="shared" si="21"/>
        <v>-0.647596125000577</v>
      </c>
      <c r="I83" s="174">
        <f t="shared" si="21"/>
        <v>9.966695358400536</v>
      </c>
    </row>
    <row r="84" spans="1:9" ht="12.75" customHeight="1">
      <c r="A84" s="25"/>
      <c r="B84" s="133"/>
      <c r="C84" s="176"/>
      <c r="D84" s="169"/>
      <c r="E84" s="135"/>
      <c r="F84" s="177"/>
      <c r="G84" s="178"/>
      <c r="H84" s="179"/>
      <c r="I84" s="180"/>
    </row>
    <row r="85" spans="1:9" ht="16.5" thickBot="1">
      <c r="A85" s="138" t="s">
        <v>18</v>
      </c>
      <c r="B85" s="139">
        <f>IF(SUM(B64:B83)=0,"",SUM(B64:B83))</f>
        <v>172309.30000000002</v>
      </c>
      <c r="C85" s="181">
        <f>IF(OR(E27="",E27=0),"",B85/E27)</f>
        <v>0.20994511017563527</v>
      </c>
      <c r="D85" s="182">
        <f>IF(E27="","",(B56+B85)/E27)</f>
        <v>0.9660980706318119</v>
      </c>
      <c r="E85" s="141">
        <f>IF(SUM(E64:E83)=0,"",SUM(E64:E83))</f>
        <v>157921.5</v>
      </c>
      <c r="F85" s="183">
        <f>IF(OR(K27="",K27=0),"",E85/K27)</f>
        <v>0.18517439317619144</v>
      </c>
      <c r="G85" s="184">
        <f>IF(K27="","",(D56+E85)/K27)</f>
        <v>0.9698607851685538</v>
      </c>
      <c r="H85" s="185">
        <f>IF(OR(C85="",C85=0),"",(C85-F85)*100)</f>
        <v>2.477071699944383</v>
      </c>
      <c r="I85" s="186">
        <f>IF(OR(D85="",D85=0),"",(D85-G85)*100)</f>
        <v>-0.3762714536741929</v>
      </c>
    </row>
    <row r="86" spans="1:2" ht="12.75" customHeight="1">
      <c r="A86" s="3" t="s">
        <v>89</v>
      </c>
      <c r="B86" s="187"/>
    </row>
    <row r="87" ht="12.75" customHeight="1">
      <c r="B87" s="187"/>
    </row>
  </sheetData>
  <mergeCells count="14">
    <mergeCell ref="B1:L1"/>
    <mergeCell ref="B2:G2"/>
    <mergeCell ref="H2:L2"/>
    <mergeCell ref="M2:S2"/>
    <mergeCell ref="M3:N3"/>
    <mergeCell ref="Q3:R3"/>
    <mergeCell ref="B29:H29"/>
    <mergeCell ref="B58:D58"/>
    <mergeCell ref="E58:G58"/>
    <mergeCell ref="H58:I58"/>
    <mergeCell ref="B30:C30"/>
    <mergeCell ref="D30:E30"/>
    <mergeCell ref="F30:H30"/>
    <mergeCell ref="B57:H5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showGridLines="0" workbookViewId="0" topLeftCell="B1">
      <pane xSplit="1" topLeftCell="C2" activePane="topRight" state="frozen"/>
      <selection pane="topLeft" activeCell="D65" sqref="D65"/>
      <selection pane="topRight" activeCell="B1" sqref="B1:L1"/>
    </sheetView>
  </sheetViews>
  <sheetFormatPr defaultColWidth="12" defaultRowHeight="12.75" customHeight="1"/>
  <cols>
    <col min="1" max="1" width="29.66015625" style="3" customWidth="1"/>
    <col min="2" max="2" width="14.66015625" style="4" customWidth="1"/>
    <col min="3" max="3" width="14.66015625" style="5" customWidth="1"/>
    <col min="4" max="6" width="14.66015625" style="4" customWidth="1"/>
    <col min="7" max="7" width="14.66015625" style="188" customWidth="1"/>
    <col min="8" max="8" width="14.66015625" style="189" customWidth="1"/>
    <col min="9" max="12" width="14.66015625" style="3" customWidth="1"/>
    <col min="13" max="13" width="7.66015625" style="3" customWidth="1"/>
    <col min="14" max="14" width="7.5" style="3" bestFit="1" customWidth="1"/>
    <col min="15" max="17" width="7.66015625" style="3" customWidth="1"/>
    <col min="18" max="18" width="8.83203125" style="3" bestFit="1" customWidth="1"/>
    <col min="19" max="19" width="8.66015625" style="3" bestFit="1" customWidth="1"/>
    <col min="20" max="16384" width="11.5" style="3" customWidth="1"/>
  </cols>
  <sheetData>
    <row r="1" spans="1:12" ht="64.5" customHeight="1" thickBot="1">
      <c r="A1" s="1"/>
      <c r="B1" s="275" t="s">
        <v>36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9" s="24" customFormat="1" ht="15.75">
      <c r="A2" s="23"/>
      <c r="B2" s="276" t="s">
        <v>60</v>
      </c>
      <c r="C2" s="277"/>
      <c r="D2" s="277"/>
      <c r="E2" s="277"/>
      <c r="F2" s="277"/>
      <c r="G2" s="278"/>
      <c r="H2" s="279" t="s">
        <v>61</v>
      </c>
      <c r="I2" s="279"/>
      <c r="J2" s="279"/>
      <c r="K2" s="279"/>
      <c r="L2" s="280"/>
      <c r="M2" s="271" t="s">
        <v>62</v>
      </c>
      <c r="N2" s="271"/>
      <c r="O2" s="271"/>
      <c r="P2" s="271"/>
      <c r="Q2" s="271"/>
      <c r="R2" s="271"/>
      <c r="S2" s="271"/>
    </row>
    <row r="3" spans="1:19" s="38" customFormat="1" ht="12.75" customHeight="1">
      <c r="A3" s="25"/>
      <c r="B3" s="26" t="s">
        <v>43</v>
      </c>
      <c r="C3" s="27" t="s">
        <v>44</v>
      </c>
      <c r="D3" s="28" t="s">
        <v>45</v>
      </c>
      <c r="E3" s="29" t="s">
        <v>63</v>
      </c>
      <c r="F3" s="29" t="s">
        <v>64</v>
      </c>
      <c r="G3" s="30" t="s">
        <v>65</v>
      </c>
      <c r="H3" s="31" t="s">
        <v>43</v>
      </c>
      <c r="I3" s="32" t="s">
        <v>44</v>
      </c>
      <c r="J3" s="33" t="s">
        <v>45</v>
      </c>
      <c r="K3" s="34" t="s">
        <v>66</v>
      </c>
      <c r="L3" s="35" t="s">
        <v>64</v>
      </c>
      <c r="M3" s="272" t="s">
        <v>43</v>
      </c>
      <c r="N3" s="272"/>
      <c r="O3" s="36" t="s">
        <v>0</v>
      </c>
      <c r="P3" s="37" t="s">
        <v>37</v>
      </c>
      <c r="Q3" s="273" t="s">
        <v>46</v>
      </c>
      <c r="R3" s="274"/>
      <c r="S3" s="37" t="s">
        <v>64</v>
      </c>
    </row>
    <row r="4" spans="1:19" s="38" customFormat="1" ht="12.75" customHeight="1">
      <c r="A4" s="39"/>
      <c r="B4" s="40" t="s">
        <v>67</v>
      </c>
      <c r="C4" s="41" t="s">
        <v>1</v>
      </c>
      <c r="D4" s="42" t="s">
        <v>2</v>
      </c>
      <c r="E4" s="42" t="s">
        <v>2</v>
      </c>
      <c r="F4" s="42" t="s">
        <v>2</v>
      </c>
      <c r="G4" s="43" t="s">
        <v>68</v>
      </c>
      <c r="H4" s="44" t="s">
        <v>67</v>
      </c>
      <c r="I4" s="36" t="s">
        <v>1</v>
      </c>
      <c r="J4" s="45" t="s">
        <v>2</v>
      </c>
      <c r="K4" s="45" t="s">
        <v>2</v>
      </c>
      <c r="L4" s="46" t="s">
        <v>2</v>
      </c>
      <c r="M4" s="47" t="s">
        <v>56</v>
      </c>
      <c r="N4" s="47" t="s">
        <v>69</v>
      </c>
      <c r="O4" s="48" t="s">
        <v>56</v>
      </c>
      <c r="P4" s="47" t="s">
        <v>56</v>
      </c>
      <c r="Q4" s="49" t="s">
        <v>56</v>
      </c>
      <c r="R4" s="50" t="s">
        <v>70</v>
      </c>
      <c r="S4" s="47" t="s">
        <v>56</v>
      </c>
    </row>
    <row r="5" spans="1:19" ht="12.75" customHeight="1">
      <c r="A5" s="25"/>
      <c r="B5" s="26"/>
      <c r="C5" s="27"/>
      <c r="D5" s="28"/>
      <c r="E5" s="28"/>
      <c r="F5" s="28"/>
      <c r="G5" s="51"/>
      <c r="H5" s="31"/>
      <c r="I5" s="32"/>
      <c r="J5" s="33"/>
      <c r="K5" s="33"/>
      <c r="L5" s="52"/>
      <c r="M5" s="53"/>
      <c r="N5" s="53"/>
      <c r="O5" s="54"/>
      <c r="P5" s="38"/>
      <c r="Q5" s="55"/>
      <c r="R5" s="56"/>
      <c r="S5" s="38"/>
    </row>
    <row r="6" spans="1:19" ht="12.75" customHeight="1">
      <c r="A6" s="57" t="s">
        <v>3</v>
      </c>
      <c r="B6" s="58">
        <f>IF(ISERROR('[51]Récolte_N'!$F$9)=TRUE,"",'[51]Récolte_N'!$F$9)</f>
        <v>105500</v>
      </c>
      <c r="C6" s="59">
        <f aca="true" t="shared" si="0" ref="C6:C25">IF(OR(B6="",B6=0),"",(D6/B6)*10)</f>
        <v>58.14218009478673</v>
      </c>
      <c r="D6" s="60">
        <f>IF(ISERROR('[51]Récolte_N'!$H$9)=TRUE,"",'[51]Récolte_N'!$H$9)</f>
        <v>613400</v>
      </c>
      <c r="E6" s="60">
        <f>IF(ISERROR('[51]Récolte_N'!$I$9)=TRUE,"",'[51]Récolte_N'!$I$9)</f>
        <v>548500</v>
      </c>
      <c r="F6" s="60">
        <f>D6-E6</f>
        <v>64900</v>
      </c>
      <c r="G6" s="61">
        <f>IF(D6="","",(E6/D6))</f>
        <v>0.894196283012716</v>
      </c>
      <c r="H6" s="62">
        <f>IF(ISERROR('[1]Récolte_N'!$F$9)=TRUE,"",'[1]Récolte_N'!$F$9)</f>
        <v>98650</v>
      </c>
      <c r="I6" s="63">
        <f aca="true" t="shared" si="1" ref="I6:I13">IF(OR(H6="",H6=0),"",(J6/H6)*10)</f>
        <v>51.738469336036495</v>
      </c>
      <c r="J6" s="64">
        <f>IF(ISERROR('[1]Récolte_N'!$H$9)=TRUE,"",'[1]Récolte_N'!$H$9)</f>
        <v>510400</v>
      </c>
      <c r="K6" s="64">
        <f>'[21]BT'!$AI168</f>
        <v>460094.1</v>
      </c>
      <c r="L6" s="65">
        <f>J6-K6</f>
        <v>50305.90000000002</v>
      </c>
      <c r="M6" s="66">
        <f aca="true" t="shared" si="2" ref="M6:M25">B6/H6-1</f>
        <v>0.0694374049670552</v>
      </c>
      <c r="N6" s="67">
        <f aca="true" t="shared" si="3" ref="N6:N25">B6-H6</f>
        <v>6850</v>
      </c>
      <c r="O6" s="68">
        <f aca="true" t="shared" si="4" ref="O6:Q25">C6/I6-1</f>
        <v>0.12377078102482586</v>
      </c>
      <c r="P6" s="69">
        <f t="shared" si="4"/>
        <v>0.2018025078369905</v>
      </c>
      <c r="Q6" s="70">
        <f t="shared" si="4"/>
        <v>0.19214743244914478</v>
      </c>
      <c r="R6" s="71">
        <f aca="true" t="shared" si="5" ref="R6:R25">E6-K6</f>
        <v>88405.90000000002</v>
      </c>
      <c r="S6" s="69">
        <f aca="true" t="shared" si="6" ref="S6:S25">F6/L6-1</f>
        <v>0.2901071246116256</v>
      </c>
    </row>
    <row r="7" spans="1:19" ht="12.75" customHeight="1">
      <c r="A7" s="57" t="s">
        <v>71</v>
      </c>
      <c r="B7" s="58">
        <f>IF(ISERROR('[52]Récolte_N'!$F$9)=TRUE,"",'[52]Récolte_N'!$F$9)</f>
        <v>141250</v>
      </c>
      <c r="C7" s="59">
        <f t="shared" si="0"/>
        <v>59.36106194690265</v>
      </c>
      <c r="D7" s="60">
        <f>IF(ISERROR('[52]Récolte_N'!$H$9)=TRUE,"",'[52]Récolte_N'!$H$9)</f>
        <v>838475</v>
      </c>
      <c r="E7" s="60">
        <f>IF(ISERROR('[52]Récolte_N'!$I$9)=TRUE,"",'[52]Récolte_N'!$I$9)</f>
        <v>586000</v>
      </c>
      <c r="F7" s="60">
        <f aca="true" t="shared" si="7" ref="F7:F27">D7-E7</f>
        <v>252475</v>
      </c>
      <c r="G7" s="61">
        <f aca="true" t="shared" si="8" ref="G7:G25">IF(D7="","",(E7/D7))</f>
        <v>0.6988878618921256</v>
      </c>
      <c r="H7" s="62">
        <f>IF(ISERROR('[2]Récolte_N'!$F$9)=TRUE,"",'[2]Récolte_N'!$F$9)</f>
        <v>138250</v>
      </c>
      <c r="I7" s="63">
        <f t="shared" si="1"/>
        <v>62.549367088607596</v>
      </c>
      <c r="J7" s="64">
        <f>IF(ISERROR('[2]Récolte_N'!$H$9)=TRUE,"",'[2]Récolte_N'!$H$9)</f>
        <v>864745</v>
      </c>
      <c r="K7" s="64">
        <f>'[21]BT'!$AI169</f>
        <v>622999</v>
      </c>
      <c r="L7" s="65">
        <f aca="true" t="shared" si="9" ref="L7:L27">J7-K7</f>
        <v>241746</v>
      </c>
      <c r="M7" s="66">
        <f t="shared" si="2"/>
        <v>0.02169981916817365</v>
      </c>
      <c r="N7" s="67">
        <f t="shared" si="3"/>
        <v>3000</v>
      </c>
      <c r="O7" s="68">
        <f t="shared" si="4"/>
        <v>-0.050972620349433506</v>
      </c>
      <c r="P7" s="69">
        <f t="shared" si="4"/>
        <v>-0.03037889782537051</v>
      </c>
      <c r="Q7" s="70">
        <f t="shared" si="4"/>
        <v>-0.059388538344363306</v>
      </c>
      <c r="R7" s="71">
        <f t="shared" si="5"/>
        <v>-36999</v>
      </c>
      <c r="S7" s="69">
        <f t="shared" si="6"/>
        <v>0.04438129276182434</v>
      </c>
    </row>
    <row r="8" spans="1:19" ht="12.75" customHeight="1">
      <c r="A8" s="57" t="s">
        <v>4</v>
      </c>
      <c r="B8" s="58">
        <f>IF(ISERROR('[53]Récolte_N'!$F$9)=TRUE,"",'[53]Récolte_N'!$F$9)</f>
        <v>313300</v>
      </c>
      <c r="C8" s="59">
        <f t="shared" si="0"/>
        <v>71.60261729971273</v>
      </c>
      <c r="D8" s="60">
        <f>IF(ISERROR('[53]Récolte_N'!$H$9)=TRUE,"",'[53]Récolte_N'!$H$9)</f>
        <v>2243310</v>
      </c>
      <c r="E8" s="60">
        <f>IF(ISERROR('[53]Récolte_N'!$I$9)=TRUE,"",'[53]Récolte_N'!$I$9)</f>
        <v>2200000</v>
      </c>
      <c r="F8" s="60">
        <f t="shared" si="7"/>
        <v>43310</v>
      </c>
      <c r="G8" s="61">
        <f t="shared" si="8"/>
        <v>0.9806937070667897</v>
      </c>
      <c r="H8" s="62">
        <f>IF(ISERROR('[3]Récolte_N'!$F$9)=TRUE,"",'[3]Récolte_N'!$F$9)</f>
        <v>301100</v>
      </c>
      <c r="I8" s="63">
        <f t="shared" si="1"/>
        <v>62.069412155430086</v>
      </c>
      <c r="J8" s="64">
        <f>IF(ISERROR('[3]Récolte_N'!$H$9)=TRUE,"",'[3]Récolte_N'!$H$9)</f>
        <v>1868910</v>
      </c>
      <c r="K8" s="64">
        <f>'[21]BT'!$AI170</f>
        <v>1832666.1</v>
      </c>
      <c r="L8" s="65">
        <f t="shared" si="9"/>
        <v>36243.89999999991</v>
      </c>
      <c r="M8" s="66">
        <f t="shared" si="2"/>
        <v>0.040518100298904125</v>
      </c>
      <c r="N8" s="67">
        <f t="shared" si="3"/>
        <v>12200</v>
      </c>
      <c r="O8" s="68">
        <f t="shared" si="4"/>
        <v>0.1535894221200329</v>
      </c>
      <c r="P8" s="69">
        <f t="shared" si="4"/>
        <v>0.20033067402924698</v>
      </c>
      <c r="Q8" s="70">
        <f t="shared" si="4"/>
        <v>0.20043689355087646</v>
      </c>
      <c r="R8" s="71">
        <f t="shared" si="5"/>
        <v>367333.8999999999</v>
      </c>
      <c r="S8" s="69">
        <f t="shared" si="6"/>
        <v>0.19495970356391323</v>
      </c>
    </row>
    <row r="9" spans="1:19" ht="12.75" customHeight="1">
      <c r="A9" s="57" t="s">
        <v>20</v>
      </c>
      <c r="B9" s="58">
        <f>IF(ISERROR('[54]Récolte_N'!$F$9)=TRUE,"",'[54]Récolte_N'!$F$9)</f>
        <v>67000</v>
      </c>
      <c r="C9" s="59">
        <f t="shared" si="0"/>
        <v>68</v>
      </c>
      <c r="D9" s="60">
        <f>IF(ISERROR('[54]Récolte_N'!$H$9)=TRUE,"",'[54]Récolte_N'!$H$9)</f>
        <v>455600</v>
      </c>
      <c r="E9" s="60">
        <f>IF(ISERROR('[54]Récolte_N'!$I$9)=TRUE,"",'[54]Récolte_N'!$I$9)</f>
        <v>430000</v>
      </c>
      <c r="F9" s="60">
        <f t="shared" si="7"/>
        <v>25600</v>
      </c>
      <c r="G9" s="61">
        <f t="shared" si="8"/>
        <v>0.9438103599648815</v>
      </c>
      <c r="H9" s="62">
        <f>IF(ISERROR('[4]Récolte_N'!$F$9)=TRUE,"",'[4]Récolte_N'!$F$9)</f>
        <v>62300</v>
      </c>
      <c r="I9" s="63">
        <f t="shared" si="1"/>
        <v>68</v>
      </c>
      <c r="J9" s="64">
        <f>IF(ISERROR('[4]Récolte_N'!$H$9)=TRUE,"",'[4]Récolte_N'!$H$9)</f>
        <v>423640</v>
      </c>
      <c r="K9" s="64">
        <f>'[21]BT'!$AI171</f>
        <v>390576.1</v>
      </c>
      <c r="L9" s="65">
        <f t="shared" si="9"/>
        <v>33063.90000000002</v>
      </c>
      <c r="M9" s="66">
        <f t="shared" si="2"/>
        <v>0.0754414125200642</v>
      </c>
      <c r="N9" s="67">
        <f t="shared" si="3"/>
        <v>4700</v>
      </c>
      <c r="O9" s="68">
        <f t="shared" si="4"/>
        <v>0</v>
      </c>
      <c r="P9" s="69">
        <f t="shared" si="4"/>
        <v>0.0754414125200642</v>
      </c>
      <c r="Q9" s="70">
        <f t="shared" si="4"/>
        <v>0.10093781980003391</v>
      </c>
      <c r="R9" s="71">
        <f t="shared" si="5"/>
        <v>39423.90000000002</v>
      </c>
      <c r="S9" s="69">
        <f t="shared" si="6"/>
        <v>-0.2257416699179473</v>
      </c>
    </row>
    <row r="10" spans="1:19" ht="12.75" customHeight="1">
      <c r="A10" s="57" t="s">
        <v>5</v>
      </c>
      <c r="B10" s="58">
        <f>IF(ISERROR('[55]Récolte_N'!$F$9)=TRUE,"",'[55]Récolte_N'!$F$9)</f>
        <v>299000</v>
      </c>
      <c r="C10" s="59">
        <f t="shared" si="0"/>
        <v>100</v>
      </c>
      <c r="D10" s="60">
        <f>IF(ISERROR('[55]Récolte_N'!$H$9)=TRUE,"",'[55]Récolte_N'!$H$9)</f>
        <v>2990000</v>
      </c>
      <c r="E10" s="60">
        <f>IF(ISERROR('[55]Récolte_N'!$I$9)=TRUE,"",'[55]Récolte_N'!$I$9)</f>
        <v>2800000</v>
      </c>
      <c r="F10" s="60">
        <f t="shared" si="7"/>
        <v>190000</v>
      </c>
      <c r="G10" s="61">
        <f t="shared" si="8"/>
        <v>0.9364548494983278</v>
      </c>
      <c r="H10" s="62">
        <f>IF(ISERROR('[5]Récolte_N'!$F$9)=TRUE,"",'[5]Récolte_N'!$F$9)</f>
        <v>295500</v>
      </c>
      <c r="I10" s="63">
        <f t="shared" si="1"/>
        <v>88</v>
      </c>
      <c r="J10" s="64">
        <f>IF(ISERROR('[5]Récolte_N'!$H$9)=TRUE,"",'[5]Récolte_N'!$H$9)</f>
        <v>2600400</v>
      </c>
      <c r="K10" s="64">
        <f>'[21]BT'!$AI172</f>
        <v>2500134.5</v>
      </c>
      <c r="L10" s="65">
        <f t="shared" si="9"/>
        <v>100265.5</v>
      </c>
      <c r="M10" s="66">
        <f t="shared" si="2"/>
        <v>0.011844331641285955</v>
      </c>
      <c r="N10" s="67">
        <f t="shared" si="3"/>
        <v>3500</v>
      </c>
      <c r="O10" s="68">
        <f t="shared" si="4"/>
        <v>0.13636363636363646</v>
      </c>
      <c r="P10" s="69">
        <f t="shared" si="4"/>
        <v>0.14982310413782485</v>
      </c>
      <c r="Q10" s="70">
        <f t="shared" si="4"/>
        <v>0.1199397472415984</v>
      </c>
      <c r="R10" s="71">
        <f t="shared" si="5"/>
        <v>299865.5</v>
      </c>
      <c r="S10" s="69">
        <f t="shared" si="6"/>
        <v>0.8949688576828521</v>
      </c>
    </row>
    <row r="11" spans="1:19" ht="12.75" customHeight="1">
      <c r="A11" s="57" t="s">
        <v>6</v>
      </c>
      <c r="B11" s="58">
        <f>IF(ISERROR('[56]Récolte_N'!$F$9)=TRUE,"",'[56]Récolte_N'!$F$9)</f>
        <v>554000</v>
      </c>
      <c r="C11" s="59">
        <f t="shared" si="0"/>
        <v>95.84837545126354</v>
      </c>
      <c r="D11" s="60">
        <f>IF(ISERROR('[56]Récolte_N'!$H$9)=TRUE,"",'[56]Récolte_N'!$H$9)</f>
        <v>5310000</v>
      </c>
      <c r="E11" s="60">
        <f>IF(ISERROR('[56]Récolte_N'!$I$9)=TRUE,"",'[56]Récolte_N'!$I$9)</f>
        <v>5000000</v>
      </c>
      <c r="F11" s="60">
        <f t="shared" si="7"/>
        <v>310000</v>
      </c>
      <c r="G11" s="61">
        <f t="shared" si="8"/>
        <v>0.9416195856873822</v>
      </c>
      <c r="H11" s="62">
        <f>IF(ISERROR('[6]Récolte_N'!$F$9)=TRUE,"",'[6]Récolte_N'!$F$9)</f>
        <v>552300</v>
      </c>
      <c r="I11" s="63">
        <f t="shared" si="1"/>
        <v>91.4521093608546</v>
      </c>
      <c r="J11" s="64">
        <f>IF(ISERROR('[6]Récolte_N'!$H$9)=TRUE,"",'[6]Récolte_N'!$H$9)</f>
        <v>5050900</v>
      </c>
      <c r="K11" s="64">
        <f>'[21]BT'!$AI173</f>
        <v>4662001.3</v>
      </c>
      <c r="L11" s="65">
        <f t="shared" si="9"/>
        <v>388898.7000000002</v>
      </c>
      <c r="M11" s="66">
        <f t="shared" si="2"/>
        <v>0.0030780372985697024</v>
      </c>
      <c r="N11" s="67">
        <f t="shared" si="3"/>
        <v>1700</v>
      </c>
      <c r="O11" s="68">
        <f t="shared" si="4"/>
        <v>0.04807178446876503</v>
      </c>
      <c r="P11" s="69">
        <f t="shared" si="4"/>
        <v>0.0512977885129382</v>
      </c>
      <c r="Q11" s="70">
        <f t="shared" si="4"/>
        <v>0.07250077343393291</v>
      </c>
      <c r="R11" s="71">
        <f t="shared" si="5"/>
        <v>337998.7000000002</v>
      </c>
      <c r="S11" s="69">
        <f t="shared" si="6"/>
        <v>-0.20287725312530014</v>
      </c>
    </row>
    <row r="12" spans="1:19" ht="12.75" customHeight="1">
      <c r="A12" s="57" t="s">
        <v>7</v>
      </c>
      <c r="B12" s="58">
        <f>IF(ISERROR('[57]Récolte_N'!$F$9)=TRUE,"",'[57]Récolte_N'!$F$9)</f>
        <v>111110</v>
      </c>
      <c r="C12" s="59">
        <f t="shared" si="0"/>
        <v>61.20961209612096</v>
      </c>
      <c r="D12" s="60">
        <f>IF(ISERROR('[57]Récolte_N'!$H$9)=TRUE,"",'[57]Récolte_N'!$H$9)</f>
        <v>680100</v>
      </c>
      <c r="E12" s="60">
        <f>IF(ISERROR('[57]Récolte_N'!$I$9)=TRUE,"",'[57]Récolte_N'!$I$9)</f>
        <v>580000</v>
      </c>
      <c r="F12" s="60">
        <f t="shared" si="7"/>
        <v>100100</v>
      </c>
      <c r="G12" s="61">
        <f t="shared" si="8"/>
        <v>0.8528157623878841</v>
      </c>
      <c r="H12" s="62">
        <f>IF(ISERROR('[7]Récolte_N'!$F$9)=TRUE,"",'[7]Récolte_N'!$F$9)</f>
        <v>105500</v>
      </c>
      <c r="I12" s="63">
        <f t="shared" si="1"/>
        <v>59.431279620853076</v>
      </c>
      <c r="J12" s="64">
        <f>IF(ISERROR('[7]Récolte_N'!$H$9)=TRUE,"",'[7]Récolte_N'!$H$9)</f>
        <v>627000</v>
      </c>
      <c r="K12" s="64">
        <f>'[21]BT'!$AI174</f>
        <v>554847.4</v>
      </c>
      <c r="L12" s="65">
        <f t="shared" si="9"/>
        <v>72152.59999999998</v>
      </c>
      <c r="M12" s="66">
        <f t="shared" si="2"/>
        <v>0.053175355450236994</v>
      </c>
      <c r="N12" s="67">
        <f t="shared" si="3"/>
        <v>5610</v>
      </c>
      <c r="O12" s="68">
        <f t="shared" si="4"/>
        <v>0.02992250018193965</v>
      </c>
      <c r="P12" s="69">
        <f t="shared" si="4"/>
        <v>0.08468899521531092</v>
      </c>
      <c r="Q12" s="70">
        <f t="shared" si="4"/>
        <v>0.04533246438570315</v>
      </c>
      <c r="R12" s="71">
        <f t="shared" si="5"/>
        <v>25152.599999999977</v>
      </c>
      <c r="S12" s="69">
        <f t="shared" si="6"/>
        <v>0.3873373932470907</v>
      </c>
    </row>
    <row r="13" spans="1:19" ht="12.75" customHeight="1">
      <c r="A13" s="57" t="s">
        <v>8</v>
      </c>
      <c r="B13" s="58">
        <f>IF(ISERROR('[58]Récolte_N'!$F$9)=TRUE,"",'[58]Récolte_N'!$F$9)</f>
        <v>10250</v>
      </c>
      <c r="C13" s="59">
        <f t="shared" si="0"/>
        <v>36.29268292682927</v>
      </c>
      <c r="D13" s="60">
        <f>IF(ISERROR('[58]Récolte_N'!$H$9)=TRUE,"",'[58]Récolte_N'!$H$9)</f>
        <v>37200</v>
      </c>
      <c r="E13" s="60">
        <f>IF(ISERROR('[58]Récolte_N'!$I$9)=TRUE,"",'[58]Récolte_N'!$I$9)</f>
        <v>30200</v>
      </c>
      <c r="F13" s="60">
        <f t="shared" si="7"/>
        <v>7000</v>
      </c>
      <c r="G13" s="61">
        <f t="shared" si="8"/>
        <v>0.8118279569892473</v>
      </c>
      <c r="H13" s="62">
        <f>IF(ISERROR('[8]Récolte_N'!$F$9)=TRUE,"",'[8]Récolte_N'!$F$9)</f>
        <v>10200</v>
      </c>
      <c r="I13" s="63">
        <f t="shared" si="1"/>
        <v>37.84313725490196</v>
      </c>
      <c r="J13" s="64">
        <f>IF(ISERROR('[8]Récolte_N'!$H$9)=TRUE,"",'[8]Récolte_N'!$H$9)</f>
        <v>38600</v>
      </c>
      <c r="K13" s="64">
        <f>'[21]BT'!$AI175</f>
        <v>32230.3</v>
      </c>
      <c r="L13" s="65">
        <f t="shared" si="9"/>
        <v>6369.700000000001</v>
      </c>
      <c r="M13" s="66">
        <f t="shared" si="2"/>
        <v>0.004901960784313708</v>
      </c>
      <c r="N13" s="67">
        <f t="shared" si="3"/>
        <v>50</v>
      </c>
      <c r="O13" s="68">
        <f t="shared" si="4"/>
        <v>-0.04097055478326794</v>
      </c>
      <c r="P13" s="69">
        <f t="shared" si="4"/>
        <v>-0.03626943005181349</v>
      </c>
      <c r="Q13" s="70">
        <f t="shared" si="4"/>
        <v>-0.06299351852139135</v>
      </c>
      <c r="R13" s="71">
        <f t="shared" si="5"/>
        <v>-2030.2999999999993</v>
      </c>
      <c r="S13" s="69">
        <f t="shared" si="6"/>
        <v>0.09895285492252359</v>
      </c>
    </row>
    <row r="14" spans="1:19" ht="12.75" customHeight="1">
      <c r="A14" s="57" t="s">
        <v>19</v>
      </c>
      <c r="B14" s="58">
        <f>IF(ISERROR('[59]Récolte_N'!$F$9)=TRUE,"",'[59]Récolte_N'!$F$9)</f>
        <v>403000</v>
      </c>
      <c r="C14" s="59">
        <f>IF(OR(B14="",B14=0),"",(D14/B14)*10)</f>
        <v>90.0545905707196</v>
      </c>
      <c r="D14" s="60">
        <f>IF(ISERROR('[59]Récolte_N'!$H$9)=TRUE,"",'[59]Récolte_N'!$H$9)</f>
        <v>3629200</v>
      </c>
      <c r="E14" s="60">
        <f>IF(ISERROR('[59]Récolte_N'!$I$9)=TRUE,"",'[59]Récolte_N'!$I$9)</f>
        <v>3488000</v>
      </c>
      <c r="F14" s="60">
        <f t="shared" si="7"/>
        <v>141200</v>
      </c>
      <c r="G14" s="61">
        <f t="shared" si="8"/>
        <v>0.9610933539071972</v>
      </c>
      <c r="H14" s="62">
        <f>IF(ISERROR('[9]Récolte_N'!$F$9)=TRUE,"",'[9]Récolte_N'!$F$9)</f>
        <v>391880</v>
      </c>
      <c r="I14" s="63">
        <f>IF(OR(H14="",H14=0),"",(J14/H14)*10)</f>
        <v>85.30672654894354</v>
      </c>
      <c r="J14" s="64">
        <f>IF(ISERROR('[9]Récolte_N'!$H$9)=TRUE,"",'[9]Récolte_N'!$H$9)</f>
        <v>3343000</v>
      </c>
      <c r="K14" s="64">
        <f>'[21]BT'!$AI176</f>
        <v>3222454.1</v>
      </c>
      <c r="L14" s="65">
        <f t="shared" si="9"/>
        <v>120545.8999999999</v>
      </c>
      <c r="M14" s="66">
        <f t="shared" si="2"/>
        <v>0.028376033479636575</v>
      </c>
      <c r="N14" s="67">
        <f t="shared" si="3"/>
        <v>11120</v>
      </c>
      <c r="O14" s="68">
        <f t="shared" si="4"/>
        <v>0.05565638506890824</v>
      </c>
      <c r="P14" s="69">
        <f t="shared" si="4"/>
        <v>0.08561172599461564</v>
      </c>
      <c r="Q14" s="70">
        <f t="shared" si="4"/>
        <v>0.08240486652703605</v>
      </c>
      <c r="R14" s="71">
        <f t="shared" si="5"/>
        <v>265545.8999999999</v>
      </c>
      <c r="S14" s="69">
        <f t="shared" si="6"/>
        <v>0.17133805463313245</v>
      </c>
    </row>
    <row r="15" spans="1:19" ht="12.75" customHeight="1">
      <c r="A15" s="57" t="s">
        <v>9</v>
      </c>
      <c r="B15" s="58">
        <f>IF(ISERROR('[60]Récolte_N'!$F$9)=TRUE,"",'[60]Récolte_N'!$F$9)</f>
        <v>256000</v>
      </c>
      <c r="C15" s="59">
        <f>IF(OR(B15="",B15=0),"",(D15/B15)*10)</f>
        <v>75.78125</v>
      </c>
      <c r="D15" s="60">
        <f>IF(ISERROR('[60]Récolte_N'!$H$9)=TRUE,"",'[60]Récolte_N'!$H$9)</f>
        <v>1940000</v>
      </c>
      <c r="E15" s="60">
        <f>IF(ISERROR('[60]Récolte_N'!$I$9)=TRUE,"",'[60]Récolte_N'!$I$9)</f>
        <v>1720000</v>
      </c>
      <c r="F15" s="60">
        <f t="shared" si="7"/>
        <v>220000</v>
      </c>
      <c r="G15" s="61">
        <f t="shared" si="8"/>
        <v>0.8865979381443299</v>
      </c>
      <c r="H15" s="62">
        <f>IF(ISERROR('[10]Récolte_N'!$F$9)=TRUE,"",'[10]Récolte_N'!$F$9)</f>
        <v>211100</v>
      </c>
      <c r="I15" s="63">
        <f>IF(OR(H15="",H15=0),"",(J15/H15)*10)</f>
        <v>67.55092373282804</v>
      </c>
      <c r="J15" s="64">
        <f>IF(ISERROR('[10]Récolte_N'!$H$9)=TRUE,"",'[10]Récolte_N'!$H$9)</f>
        <v>1426000</v>
      </c>
      <c r="K15" s="64">
        <f>'[21]BT'!$AI177</f>
        <v>1330616.9</v>
      </c>
      <c r="L15" s="65">
        <f t="shared" si="9"/>
        <v>95383.1000000001</v>
      </c>
      <c r="M15" s="66">
        <f t="shared" si="2"/>
        <v>0.212695405021317</v>
      </c>
      <c r="N15" s="67">
        <f t="shared" si="3"/>
        <v>44900</v>
      </c>
      <c r="O15" s="68">
        <f t="shared" si="4"/>
        <v>0.12183884116409538</v>
      </c>
      <c r="P15" s="69">
        <f t="shared" si="4"/>
        <v>0.36044880785413747</v>
      </c>
      <c r="Q15" s="70">
        <f t="shared" si="4"/>
        <v>0.2926335145750818</v>
      </c>
      <c r="R15" s="71">
        <f t="shared" si="5"/>
        <v>389383.1000000001</v>
      </c>
      <c r="S15" s="69">
        <f t="shared" si="6"/>
        <v>1.30648825630536</v>
      </c>
    </row>
    <row r="16" spans="1:19" ht="12.75" customHeight="1">
      <c r="A16" s="57" t="s">
        <v>21</v>
      </c>
      <c r="B16" s="58">
        <f>IF(ISERROR('[61]Récolte_N'!$F$9)=TRUE,"",'[61]Récolte_N'!$F$9)</f>
        <v>48400</v>
      </c>
      <c r="C16" s="59">
        <f>IF(OR(B16="",B16=0),"",(D16/B16)*10)</f>
        <v>82.64462809917354</v>
      </c>
      <c r="D16" s="60">
        <f>IF(ISERROR('[61]Récolte_N'!$H$9)=TRUE,"",'[61]Récolte_N'!$H$9)</f>
        <v>400000</v>
      </c>
      <c r="E16" s="60">
        <f>IF(ISERROR('[61]Récolte_N'!$I$9)=TRUE,"",'[61]Récolte_N'!$I$9)</f>
        <v>380000</v>
      </c>
      <c r="F16" s="60">
        <f t="shared" si="7"/>
        <v>20000</v>
      </c>
      <c r="G16" s="61">
        <f t="shared" si="8"/>
        <v>0.95</v>
      </c>
      <c r="H16" s="62">
        <f>IF(ISERROR('[11]Récolte_N'!$F$9)=TRUE,"",'[11]Récolte_N'!$F$9)</f>
        <v>44500</v>
      </c>
      <c r="I16" s="63">
        <f>IF(OR(H16="",H16=0),"",(J16/H16)*10)</f>
        <v>76.85393258426967</v>
      </c>
      <c r="J16" s="64">
        <f>IF(ISERROR('[11]Récolte_N'!$H$9)=TRUE,"",'[11]Récolte_N'!$H$9)</f>
        <v>342000</v>
      </c>
      <c r="K16" s="64">
        <f>'[21]BT'!$AI178</f>
        <v>323736.7</v>
      </c>
      <c r="L16" s="65">
        <f t="shared" si="9"/>
        <v>18263.29999999999</v>
      </c>
      <c r="M16" s="66">
        <f t="shared" si="2"/>
        <v>0.08764044943820215</v>
      </c>
      <c r="N16" s="67">
        <f t="shared" si="3"/>
        <v>3900</v>
      </c>
      <c r="O16" s="68">
        <f t="shared" si="4"/>
        <v>0.07534676912667315</v>
      </c>
      <c r="P16" s="69">
        <f t="shared" si="4"/>
        <v>0.16959064327485374</v>
      </c>
      <c r="Q16" s="70">
        <f t="shared" si="4"/>
        <v>0.17379339444678332</v>
      </c>
      <c r="R16" s="71">
        <f t="shared" si="5"/>
        <v>56263.29999999999</v>
      </c>
      <c r="S16" s="69">
        <f t="shared" si="6"/>
        <v>0.09509234366188002</v>
      </c>
    </row>
    <row r="17" spans="1:19" ht="12.75" customHeight="1">
      <c r="A17" s="57" t="s">
        <v>10</v>
      </c>
      <c r="B17" s="58">
        <f>IF(ISERROR('[62]Récolte_N'!$F$9)=TRUE,"",'[62]Récolte_N'!$F$9)</f>
        <v>303018</v>
      </c>
      <c r="C17" s="59">
        <f t="shared" si="0"/>
        <v>75.32796401533902</v>
      </c>
      <c r="D17" s="60">
        <f>IF(ISERROR('[62]Récolte_N'!$H$9)=TRUE,"",'[62]Récolte_N'!$H$9)</f>
        <v>2282572.9</v>
      </c>
      <c r="E17" s="60">
        <f>IF(ISERROR('[62]Récolte_N'!$I$9)=TRUE,"",'[62]Récolte_N'!$I$9)</f>
        <v>1715600</v>
      </c>
      <c r="F17" s="60">
        <f t="shared" si="7"/>
        <v>566972.8999999999</v>
      </c>
      <c r="G17" s="61">
        <f t="shared" si="8"/>
        <v>0.751607977120906</v>
      </c>
      <c r="H17" s="62">
        <f>IF(ISERROR('[12]Récolte_N'!$F$9)=TRUE,"",'[12]Récolte_N'!$F$9)</f>
        <v>298473</v>
      </c>
      <c r="I17" s="63">
        <f aca="true" t="shared" si="10" ref="I17:I25">IF(OR(H17="",H17=0),"",(J17/H17)*10)</f>
        <v>75.65745645334754</v>
      </c>
      <c r="J17" s="64">
        <f>IF(ISERROR('[12]Récolte_N'!$H$9)=TRUE,"",'[12]Récolte_N'!$H$9)</f>
        <v>2258170.8</v>
      </c>
      <c r="K17" s="64">
        <f>'[21]BT'!$AI179</f>
        <v>1843532.6</v>
      </c>
      <c r="L17" s="65">
        <f t="shared" si="9"/>
        <v>414638.1999999997</v>
      </c>
      <c r="M17" s="66">
        <f t="shared" si="2"/>
        <v>0.015227508015800417</v>
      </c>
      <c r="N17" s="67">
        <f t="shared" si="3"/>
        <v>4545</v>
      </c>
      <c r="O17" s="68">
        <f t="shared" si="4"/>
        <v>-0.0043550557136650125</v>
      </c>
      <c r="P17" s="69">
        <f t="shared" si="4"/>
        <v>0.01080613565634625</v>
      </c>
      <c r="Q17" s="70">
        <f t="shared" si="4"/>
        <v>-0.0693953554170944</v>
      </c>
      <c r="R17" s="71">
        <f t="shared" si="5"/>
        <v>-127932.6000000001</v>
      </c>
      <c r="S17" s="69">
        <f t="shared" si="6"/>
        <v>0.3673918611454523</v>
      </c>
    </row>
    <row r="18" spans="1:19" ht="12.75" customHeight="1">
      <c r="A18" s="57" t="s">
        <v>11</v>
      </c>
      <c r="B18" s="58">
        <f>IF(ISERROR('[63]Récolte_N'!$F$9)=TRUE,"",'[63]Récolte_N'!$F$9)</f>
        <v>406000</v>
      </c>
      <c r="C18" s="59">
        <f t="shared" si="0"/>
        <v>76.21748768472906</v>
      </c>
      <c r="D18" s="60">
        <f>IF(ISERROR('[63]Récolte_N'!$H$9)=TRUE,"",'[63]Récolte_N'!$H$9)</f>
        <v>3094430</v>
      </c>
      <c r="E18" s="60">
        <f>IF(ISERROR('[63]Récolte_N'!$I$9)=TRUE,"",'[63]Récolte_N'!$I$9)</f>
        <v>2675000</v>
      </c>
      <c r="F18" s="60">
        <f t="shared" si="7"/>
        <v>419430</v>
      </c>
      <c r="G18" s="61">
        <f t="shared" si="8"/>
        <v>0.8644564588631832</v>
      </c>
      <c r="H18" s="62">
        <f>IF(ISERROR('[13]Récolte_N'!$F$9)=TRUE,"",'[13]Récolte_N'!$F$9)</f>
        <v>394690</v>
      </c>
      <c r="I18" s="63">
        <f t="shared" si="10"/>
        <v>72.72251640528009</v>
      </c>
      <c r="J18" s="64">
        <f>IF(ISERROR('[13]Récolte_N'!$H$9)=TRUE,"",'[13]Récolte_N'!$H$9)</f>
        <v>2870285</v>
      </c>
      <c r="K18" s="64">
        <f>'[21]BT'!$AI180</f>
        <v>2456501.5</v>
      </c>
      <c r="L18" s="65">
        <f t="shared" si="9"/>
        <v>413783.5</v>
      </c>
      <c r="M18" s="66">
        <f t="shared" si="2"/>
        <v>0.028655400440852352</v>
      </c>
      <c r="N18" s="67">
        <f t="shared" si="3"/>
        <v>11310</v>
      </c>
      <c r="O18" s="68">
        <f t="shared" si="4"/>
        <v>0.0480589981233821</v>
      </c>
      <c r="P18" s="69">
        <f t="shared" si="4"/>
        <v>0.07809154840024601</v>
      </c>
      <c r="Q18" s="70">
        <f t="shared" si="4"/>
        <v>0.08894702486442618</v>
      </c>
      <c r="R18" s="71">
        <f t="shared" si="5"/>
        <v>218498.5</v>
      </c>
      <c r="S18" s="69">
        <f t="shared" si="6"/>
        <v>0.013646025034830922</v>
      </c>
    </row>
    <row r="19" spans="1:19" ht="12.75" customHeight="1">
      <c r="A19" s="57" t="s">
        <v>12</v>
      </c>
      <c r="B19" s="58">
        <f>IF(ISERROR('[64]Récolte_N'!$F$9)=TRUE,"",'[64]Récolte_N'!$F$9)</f>
        <v>693500</v>
      </c>
      <c r="C19" s="59">
        <f t="shared" si="0"/>
        <v>76.9718817591925</v>
      </c>
      <c r="D19" s="60">
        <f>IF(ISERROR('[64]Récolte_N'!$H$9)=TRUE,"",'[64]Récolte_N'!$H$9)</f>
        <v>5338000</v>
      </c>
      <c r="E19" s="60">
        <f>IF(ISERROR('[64]Récolte_N'!$I$9)=TRUE,"",'[64]Récolte_N'!$I$9)</f>
        <v>5100000</v>
      </c>
      <c r="F19" s="60">
        <f t="shared" si="7"/>
        <v>238000</v>
      </c>
      <c r="G19" s="61">
        <f t="shared" si="8"/>
        <v>0.9554140127388535</v>
      </c>
      <c r="H19" s="62">
        <f>IF(ISERROR('[14]Récolte_N'!$F$9)=TRUE,"",'[14]Récolte_N'!$F$9)</f>
        <v>677800</v>
      </c>
      <c r="I19" s="63">
        <f t="shared" si="10"/>
        <v>73.95987016819122</v>
      </c>
      <c r="J19" s="64">
        <f>IF(ISERROR('[14]Récolte_N'!$H$9)=TRUE,"",'[14]Récolte_N'!$H$9)</f>
        <v>5013000</v>
      </c>
      <c r="K19" s="64">
        <f>'[21]BT'!$AI181</f>
        <v>4786797.1</v>
      </c>
      <c r="L19" s="65">
        <f t="shared" si="9"/>
        <v>226202.90000000037</v>
      </c>
      <c r="M19" s="66">
        <f t="shared" si="2"/>
        <v>0.02316317497786957</v>
      </c>
      <c r="N19" s="67">
        <f t="shared" si="3"/>
        <v>15700</v>
      </c>
      <c r="O19" s="68">
        <f t="shared" si="4"/>
        <v>0.04072494427250484</v>
      </c>
      <c r="P19" s="69">
        <f t="shared" si="4"/>
        <v>0.06483143826052262</v>
      </c>
      <c r="Q19" s="70">
        <f t="shared" si="4"/>
        <v>0.06543057778655381</v>
      </c>
      <c r="R19" s="71">
        <f t="shared" si="5"/>
        <v>313202.9000000004</v>
      </c>
      <c r="S19" s="69">
        <f t="shared" si="6"/>
        <v>0.05215273544238208</v>
      </c>
    </row>
    <row r="20" spans="1:19" ht="12.75" customHeight="1">
      <c r="A20" s="57" t="s">
        <v>13</v>
      </c>
      <c r="B20" s="58">
        <f>IF(ISERROR('[65]Récolte_N'!$F$9)=TRUE,"",'[65]Récolte_N'!$F$9)</f>
        <v>240700</v>
      </c>
      <c r="C20" s="59">
        <f t="shared" si="0"/>
        <v>88</v>
      </c>
      <c r="D20" s="60">
        <f>IF(ISERROR('[65]Récolte_N'!$H$9)=TRUE,"",'[65]Récolte_N'!$H$9)</f>
        <v>2118160</v>
      </c>
      <c r="E20" s="60">
        <f>IF(ISERROR('[65]Récolte_N'!$I$9)=TRUE,"",'[65]Récolte_N'!$I$9)</f>
        <v>1960000</v>
      </c>
      <c r="F20" s="60">
        <f t="shared" si="7"/>
        <v>158160</v>
      </c>
      <c r="G20" s="61">
        <f t="shared" si="8"/>
        <v>0.9253314197227782</v>
      </c>
      <c r="H20" s="62">
        <f>IF(ISERROR('[15]Récolte_N'!$F$9)=TRUE,"",'[15]Récolte_N'!$F$9)</f>
        <v>238350</v>
      </c>
      <c r="I20" s="63">
        <f t="shared" si="10"/>
        <v>86</v>
      </c>
      <c r="J20" s="64">
        <f>IF(ISERROR('[15]Récolte_N'!$H$9)=TRUE,"",'[15]Récolte_N'!$H$9)</f>
        <v>2049810</v>
      </c>
      <c r="K20" s="64">
        <f>'[21]BT'!$AI182</f>
        <v>1911138</v>
      </c>
      <c r="L20" s="65">
        <f t="shared" si="9"/>
        <v>138672</v>
      </c>
      <c r="M20" s="66">
        <f t="shared" si="2"/>
        <v>0.009859450388084667</v>
      </c>
      <c r="N20" s="67">
        <f t="shared" si="3"/>
        <v>2350</v>
      </c>
      <c r="O20" s="68">
        <f t="shared" si="4"/>
        <v>0.023255813953488413</v>
      </c>
      <c r="P20" s="69">
        <f t="shared" si="4"/>
        <v>0.033344553885481965</v>
      </c>
      <c r="Q20" s="70">
        <f t="shared" si="4"/>
        <v>0.025566965860131408</v>
      </c>
      <c r="R20" s="71">
        <f t="shared" si="5"/>
        <v>48862</v>
      </c>
      <c r="S20" s="69">
        <f t="shared" si="6"/>
        <v>0.14053305642090685</v>
      </c>
    </row>
    <row r="21" spans="1:19" ht="12.75" customHeight="1">
      <c r="A21" s="57" t="s">
        <v>14</v>
      </c>
      <c r="B21" s="58">
        <f>IF(ISERROR('[66]Récolte_N'!$F$9)=TRUE,"",'[66]Récolte_N'!$F$9)</f>
        <v>409240</v>
      </c>
      <c r="C21" s="59">
        <f t="shared" si="0"/>
        <v>70.18937542762194</v>
      </c>
      <c r="D21" s="60">
        <f>IF(ISERROR('[66]Récolte_N'!$H$9)=TRUE,"",'[66]Récolte_N'!$H$9)</f>
        <v>2872430</v>
      </c>
      <c r="E21" s="60">
        <f>IF(ISERROR('[66]Récolte_N'!$I$9)=TRUE,"",'[66]Récolte_N'!$I$9)</f>
        <v>2700000</v>
      </c>
      <c r="F21" s="60">
        <f t="shared" si="7"/>
        <v>172430</v>
      </c>
      <c r="G21" s="61">
        <f t="shared" si="8"/>
        <v>0.9399706868400622</v>
      </c>
      <c r="H21" s="62">
        <f>IF(ISERROR('[16]Récolte_N'!$F$9)=TRUE,"",'[16]Récolte_N'!$F$9)</f>
        <v>394940</v>
      </c>
      <c r="I21" s="63">
        <f t="shared" si="10"/>
        <v>67.36370081531372</v>
      </c>
      <c r="J21" s="64">
        <f>IF(ISERROR('[16]Récolte_N'!$H$9)=TRUE,"",'[16]Récolte_N'!$H$9)</f>
        <v>2660462</v>
      </c>
      <c r="K21" s="64">
        <f>'[21]BT'!$AI183</f>
        <v>2481582.4</v>
      </c>
      <c r="L21" s="65">
        <f t="shared" si="9"/>
        <v>178879.6000000001</v>
      </c>
      <c r="M21" s="66">
        <f t="shared" si="2"/>
        <v>0.03620803159973662</v>
      </c>
      <c r="N21" s="67">
        <f t="shared" si="3"/>
        <v>14300</v>
      </c>
      <c r="O21" s="68">
        <f t="shared" si="4"/>
        <v>0.04194654655413266</v>
      </c>
      <c r="P21" s="69">
        <f t="shared" si="4"/>
        <v>0.07967338003700108</v>
      </c>
      <c r="Q21" s="70">
        <f t="shared" si="4"/>
        <v>0.08801545336556238</v>
      </c>
      <c r="R21" s="71">
        <f t="shared" si="5"/>
        <v>218417.6000000001</v>
      </c>
      <c r="S21" s="69">
        <f t="shared" si="6"/>
        <v>-0.036055536796818055</v>
      </c>
    </row>
    <row r="22" spans="1:19" ht="12.75" customHeight="1">
      <c r="A22" s="57" t="s">
        <v>15</v>
      </c>
      <c r="B22" s="58">
        <f>IF(ISERROR('[67]Récolte_N'!$F$9)=TRUE,"",'[67]Récolte_N'!$F$9)</f>
        <v>284600</v>
      </c>
      <c r="C22" s="59">
        <f t="shared" si="0"/>
        <v>94.25</v>
      </c>
      <c r="D22" s="60">
        <f>IF(ISERROR('[67]Récolte_N'!$H$9)=TRUE,"",'[67]Récolte_N'!$H$9)</f>
        <v>2682355</v>
      </c>
      <c r="E22" s="60">
        <f>IF(ISERROR('[67]Récolte_N'!$I$9)=TRUE,"",'[67]Récolte_N'!$I$9)</f>
        <v>2600000</v>
      </c>
      <c r="F22" s="60">
        <f t="shared" si="7"/>
        <v>82355</v>
      </c>
      <c r="G22" s="61">
        <f t="shared" si="8"/>
        <v>0.9692975016356895</v>
      </c>
      <c r="H22" s="62">
        <f>IF(ISERROR('[17]Récolte_N'!$F$9)=TRUE,"",'[17]Récolte_N'!$F$9)</f>
        <v>273660</v>
      </c>
      <c r="I22" s="63">
        <f t="shared" si="10"/>
        <v>84.72</v>
      </c>
      <c r="J22" s="64">
        <f>IF(ISERROR('[17]Récolte_N'!$H$9)=TRUE,"",'[17]Récolte_N'!$H$9)</f>
        <v>2318447.52</v>
      </c>
      <c r="K22" s="64">
        <f>'[21]BT'!$AI184</f>
        <v>2334295.6</v>
      </c>
      <c r="L22" s="65">
        <f t="shared" si="9"/>
        <v>-15848.080000000075</v>
      </c>
      <c r="M22" s="66">
        <f t="shared" si="2"/>
        <v>0.039976613315793275</v>
      </c>
      <c r="N22" s="67">
        <f t="shared" si="3"/>
        <v>10940</v>
      </c>
      <c r="O22" s="68">
        <f t="shared" si="4"/>
        <v>0.11248819641170926</v>
      </c>
      <c r="P22" s="69">
        <f t="shared" si="4"/>
        <v>0.15696170685804445</v>
      </c>
      <c r="Q22" s="70">
        <f t="shared" si="4"/>
        <v>0.11382637228978187</v>
      </c>
      <c r="R22" s="71">
        <f t="shared" si="5"/>
        <v>265704.3999999999</v>
      </c>
      <c r="S22" s="69">
        <f t="shared" si="6"/>
        <v>-6.196528538472775</v>
      </c>
    </row>
    <row r="23" spans="1:19" ht="12.75" customHeight="1">
      <c r="A23" s="57" t="s">
        <v>22</v>
      </c>
      <c r="B23" s="58">
        <f>IF(ISERROR('[68]Récolte_N'!$F$9)=TRUE,"",'[68]Récolte_N'!$F$9)</f>
        <v>223000</v>
      </c>
      <c r="C23" s="59">
        <f t="shared" si="0"/>
        <v>81.79461883408072</v>
      </c>
      <c r="D23" s="60">
        <f>IF(ISERROR('[68]Récolte_N'!$H$9)=TRUE,"",'[68]Récolte_N'!$H$9)</f>
        <v>1824020</v>
      </c>
      <c r="E23" s="60">
        <f>IF(ISERROR('[68]Récolte_N'!$I$9)=TRUE,"",'[68]Récolte_N'!$I$9)</f>
        <v>1530000</v>
      </c>
      <c r="F23" s="60">
        <f t="shared" si="7"/>
        <v>294020</v>
      </c>
      <c r="G23" s="61">
        <f t="shared" si="8"/>
        <v>0.8388065920329821</v>
      </c>
      <c r="H23" s="62">
        <f>IF(ISERROR('[18]Récolte_N'!$F$9)=TRUE,"",'[18]Récolte_N'!$F$9)</f>
        <v>219000</v>
      </c>
      <c r="I23" s="63">
        <f t="shared" si="10"/>
        <v>75.38493150684931</v>
      </c>
      <c r="J23" s="64">
        <f>IF(ISERROR('[18]Récolte_N'!$H$9)=TRUE,"",'[18]Récolte_N'!$H$9)</f>
        <v>1650930</v>
      </c>
      <c r="K23" s="64">
        <f>'[21]BT'!$AI185</f>
        <v>1431630.5</v>
      </c>
      <c r="L23" s="65">
        <f t="shared" si="9"/>
        <v>219299.5</v>
      </c>
      <c r="M23" s="66">
        <f t="shared" si="2"/>
        <v>0.0182648401826484</v>
      </c>
      <c r="N23" s="67">
        <f t="shared" si="3"/>
        <v>4000</v>
      </c>
      <c r="O23" s="68">
        <f t="shared" si="4"/>
        <v>0.08502610799147625</v>
      </c>
      <c r="P23" s="69">
        <f t="shared" si="4"/>
        <v>0.10484393644794143</v>
      </c>
      <c r="Q23" s="70">
        <f t="shared" si="4"/>
        <v>0.06871151459821512</v>
      </c>
      <c r="R23" s="71">
        <f t="shared" si="5"/>
        <v>98369.5</v>
      </c>
      <c r="S23" s="69">
        <f t="shared" si="6"/>
        <v>0.3407235310614023</v>
      </c>
    </row>
    <row r="24" spans="1:19" ht="12.75" customHeight="1">
      <c r="A24" s="57" t="s">
        <v>16</v>
      </c>
      <c r="B24" s="58">
        <f>IF(ISERROR('[69]Récolte_N'!$F$9)=TRUE,"",'[69]Récolte_N'!$F$9)</f>
        <v>284540</v>
      </c>
      <c r="C24" s="59">
        <f t="shared" si="0"/>
        <v>56.26917129401842</v>
      </c>
      <c r="D24" s="60">
        <f>IF(ISERROR('[69]Récolte_N'!$H$9)=TRUE,"",'[69]Récolte_N'!$H$9)</f>
        <v>1601083</v>
      </c>
      <c r="E24" s="60">
        <f>IF(ISERROR('[69]Récolte_N'!$I$9)=TRUE,"",'[69]Récolte_N'!$I$9)</f>
        <v>1450000</v>
      </c>
      <c r="F24" s="60">
        <f t="shared" si="7"/>
        <v>151083</v>
      </c>
      <c r="G24" s="61">
        <f t="shared" si="8"/>
        <v>0.9056369969576843</v>
      </c>
      <c r="H24" s="62">
        <f>IF(ISERROR('[19]Récolte_N'!$F$9)=TRUE,"",'[19]Récolte_N'!$F$9)</f>
        <v>280080</v>
      </c>
      <c r="I24" s="63">
        <f t="shared" si="10"/>
        <v>53.036989431590975</v>
      </c>
      <c r="J24" s="64">
        <f>IF(ISERROR('[19]Récolte_N'!$H$9)=TRUE,"",'[19]Récolte_N'!$H$9)</f>
        <v>1485460</v>
      </c>
      <c r="K24" s="64">
        <f>'[21]BT'!$AI186</f>
        <v>1274932.9</v>
      </c>
      <c r="L24" s="65">
        <f t="shared" si="9"/>
        <v>210527.1000000001</v>
      </c>
      <c r="M24" s="66">
        <f t="shared" si="2"/>
        <v>0.01592402170808338</v>
      </c>
      <c r="N24" s="67">
        <f t="shared" si="3"/>
        <v>4460</v>
      </c>
      <c r="O24" s="68">
        <f t="shared" si="4"/>
        <v>0.060942031157263044</v>
      </c>
      <c r="P24" s="69">
        <f t="shared" si="4"/>
        <v>0.07783649509242929</v>
      </c>
      <c r="Q24" s="70">
        <f t="shared" si="4"/>
        <v>0.13731475593735176</v>
      </c>
      <c r="R24" s="71">
        <f t="shared" si="5"/>
        <v>175067.1000000001</v>
      </c>
      <c r="S24" s="69">
        <f t="shared" si="6"/>
        <v>-0.2823584232148738</v>
      </c>
    </row>
    <row r="25" spans="1:19" ht="12.75" customHeight="1">
      <c r="A25" s="57" t="s">
        <v>17</v>
      </c>
      <c r="B25" s="58">
        <f>IF(ISERROR('[70]Récolte_N'!$F$9)=TRUE,"",'[70]Récolte_N'!$F$9)</f>
        <v>14500</v>
      </c>
      <c r="C25" s="59">
        <f t="shared" si="0"/>
        <v>45</v>
      </c>
      <c r="D25" s="60">
        <f>IF(ISERROR('[70]Récolte_N'!$H$9)=TRUE,"",'[70]Récolte_N'!$H$9)</f>
        <v>65250</v>
      </c>
      <c r="E25" s="60">
        <f>IF(ISERROR('[70]Récolte_N'!$I$9)=TRUE,"",'[70]Récolte_N'!$I$9)</f>
        <v>41000</v>
      </c>
      <c r="F25" s="60">
        <f t="shared" si="7"/>
        <v>24250</v>
      </c>
      <c r="G25" s="61">
        <f t="shared" si="8"/>
        <v>0.6283524904214559</v>
      </c>
      <c r="H25" s="62">
        <f>IF(ISERROR('[20]Récolte_N'!$F$9)=TRUE,"",'[20]Récolte_N'!$F$9)</f>
        <v>17400</v>
      </c>
      <c r="I25" s="63">
        <f t="shared" si="10"/>
        <v>46.95402298850575</v>
      </c>
      <c r="J25" s="64">
        <f>IF(ISERROR('[20]Récolte_N'!$H$9)=TRUE,"",'[20]Récolte_N'!$H$9)</f>
        <v>81700</v>
      </c>
      <c r="K25" s="64">
        <f>'[21]BT'!$AI187</f>
        <v>52315.7</v>
      </c>
      <c r="L25" s="65">
        <f t="shared" si="9"/>
        <v>29384.300000000003</v>
      </c>
      <c r="M25" s="66">
        <f t="shared" si="2"/>
        <v>-0.16666666666666663</v>
      </c>
      <c r="N25" s="67">
        <f t="shared" si="3"/>
        <v>-2900</v>
      </c>
      <c r="O25" s="68">
        <f t="shared" si="4"/>
        <v>-0.041615667074663465</v>
      </c>
      <c r="P25" s="69">
        <f t="shared" si="4"/>
        <v>-0.20134638922888615</v>
      </c>
      <c r="Q25" s="70">
        <f t="shared" si="4"/>
        <v>-0.21629644638225232</v>
      </c>
      <c r="R25" s="71">
        <f t="shared" si="5"/>
        <v>-11315.699999999997</v>
      </c>
      <c r="S25" s="69">
        <f t="shared" si="6"/>
        <v>-0.17472936227849578</v>
      </c>
    </row>
    <row r="26" spans="1:19" ht="12.75" customHeight="1">
      <c r="A26" s="25"/>
      <c r="B26" s="72"/>
      <c r="C26" s="73"/>
      <c r="D26" s="74"/>
      <c r="E26" s="75"/>
      <c r="F26" s="75"/>
      <c r="G26" s="76"/>
      <c r="H26" s="77"/>
      <c r="I26" s="78"/>
      <c r="J26" s="79"/>
      <c r="K26" s="80"/>
      <c r="L26" s="81"/>
      <c r="M26" s="66"/>
      <c r="N26" s="67"/>
      <c r="O26" s="68"/>
      <c r="P26" s="69"/>
      <c r="Q26" s="70"/>
      <c r="R26" s="71"/>
      <c r="S26" s="69"/>
    </row>
    <row r="27" spans="1:20" s="91" customFormat="1" ht="15.75">
      <c r="A27" s="82" t="s">
        <v>18</v>
      </c>
      <c r="B27" s="83">
        <f>IF(SUM(B6:B25)=0,"",SUM(B6:B25))</f>
        <v>5167908</v>
      </c>
      <c r="C27" s="84">
        <f>IF(OR(B27="",B27=0),"",(D27/B27)*10)</f>
        <v>79.36593666141115</v>
      </c>
      <c r="D27" s="85">
        <f>IF(SUM(D6:D25)=0,"",SUM(D6:D25))</f>
        <v>41015585.9</v>
      </c>
      <c r="E27" s="85">
        <f>IF(SUM(E6:E25)=0,"",SUM(E6:E25))</f>
        <v>37534300</v>
      </c>
      <c r="F27" s="85">
        <f t="shared" si="7"/>
        <v>3481285.8999999985</v>
      </c>
      <c r="G27" s="86">
        <f>IF(D27="","",(E27/D27))</f>
        <v>0.9151228533346394</v>
      </c>
      <c r="H27" s="87">
        <f>IF(SUM(H6:H25)=0,"",SUM(H6:H25))</f>
        <v>5005673</v>
      </c>
      <c r="I27" s="88">
        <f>IF(OR(H27="",H27=0),"",(J27/H27)*10)</f>
        <v>74.88275866202207</v>
      </c>
      <c r="J27" s="89">
        <f>IF(SUM(J6:J25)=0,"",SUM(J6:J25))</f>
        <v>37483860.32</v>
      </c>
      <c r="K27" s="89">
        <f>IF(SUM(K6:K25)=0,"",SUM(K6:K25))</f>
        <v>34505082.800000004</v>
      </c>
      <c r="L27" s="90">
        <f t="shared" si="9"/>
        <v>2978777.519999996</v>
      </c>
      <c r="M27" s="66">
        <f>B27/H27-1</f>
        <v>0.03241022735604182</v>
      </c>
      <c r="N27" s="67">
        <f>B27-H27</f>
        <v>162235</v>
      </c>
      <c r="O27" s="68">
        <f>C27/I27-1</f>
        <v>0.05986929540915531</v>
      </c>
      <c r="P27" s="69">
        <f>D27/J27-1</f>
        <v>0.09421990024105398</v>
      </c>
      <c r="Q27" s="70">
        <f>E27/K27-1</f>
        <v>0.08779046314880867</v>
      </c>
      <c r="R27" s="71">
        <f>E27-K27</f>
        <v>3029217.1999999955</v>
      </c>
      <c r="S27" s="69">
        <f>F27/L27-1</f>
        <v>0.16869617708139661</v>
      </c>
      <c r="T27" s="38"/>
    </row>
    <row r="28" spans="1:18" s="103" customFormat="1" ht="13.5" thickBot="1">
      <c r="A28" s="92" t="s">
        <v>72</v>
      </c>
      <c r="B28" s="93">
        <f>B27/H27-1</f>
        <v>0.03241022735604182</v>
      </c>
      <c r="C28" s="94">
        <f>C27/I27-1</f>
        <v>0.05986929540915531</v>
      </c>
      <c r="D28" s="95">
        <f>D27/J27-1</f>
        <v>0.09421990024105398</v>
      </c>
      <c r="E28" s="95">
        <f>E27/K27-1</f>
        <v>0.08779046314880867</v>
      </c>
      <c r="F28" s="95">
        <f>F27/L27-1</f>
        <v>0.16869617708139661</v>
      </c>
      <c r="G28" s="96"/>
      <c r="H28" s="97"/>
      <c r="I28" s="98"/>
      <c r="J28" s="99"/>
      <c r="K28" s="99"/>
      <c r="L28" s="100"/>
      <c r="M28" s="101"/>
      <c r="N28" s="101"/>
      <c r="O28" s="102"/>
      <c r="Q28" s="104"/>
      <c r="R28" s="105"/>
    </row>
    <row r="29" spans="1:11" ht="64.5" customHeight="1" thickBot="1">
      <c r="A29" s="1"/>
      <c r="B29" s="270" t="s">
        <v>100</v>
      </c>
      <c r="C29" s="270"/>
      <c r="D29" s="270"/>
      <c r="E29" s="270"/>
      <c r="F29" s="270"/>
      <c r="G29" s="270"/>
      <c r="H29" s="270"/>
      <c r="I29" s="106"/>
      <c r="J29" s="106"/>
      <c r="K29" s="106"/>
    </row>
    <row r="30" spans="1:9" s="24" customFormat="1" ht="15.75">
      <c r="A30" s="107"/>
      <c r="B30" s="261" t="s">
        <v>73</v>
      </c>
      <c r="C30" s="263"/>
      <c r="D30" s="264" t="s">
        <v>74</v>
      </c>
      <c r="E30" s="266"/>
      <c r="F30" s="267" t="s">
        <v>75</v>
      </c>
      <c r="G30" s="269"/>
      <c r="H30" s="268"/>
      <c r="I30" s="108"/>
    </row>
    <row r="31" spans="1:9" s="38" customFormat="1" ht="12.75" customHeight="1">
      <c r="A31" s="109"/>
      <c r="B31" s="110" t="s">
        <v>76</v>
      </c>
      <c r="C31" s="111" t="s">
        <v>77</v>
      </c>
      <c r="D31" s="112" t="s">
        <v>76</v>
      </c>
      <c r="E31" s="113" t="s">
        <v>77</v>
      </c>
      <c r="F31" s="114">
        <v>2015</v>
      </c>
      <c r="G31" s="115">
        <v>2014</v>
      </c>
      <c r="H31" s="52" t="s">
        <v>78</v>
      </c>
      <c r="I31" s="116"/>
    </row>
    <row r="32" spans="1:9" s="38" customFormat="1" ht="12.75" customHeight="1">
      <c r="A32" s="109"/>
      <c r="B32" s="117" t="str">
        <f>RIGHT(B29,9)</f>
        <v> 1er oct.</v>
      </c>
      <c r="C32" s="111" t="s">
        <v>79</v>
      </c>
      <c r="D32" s="118" t="str">
        <f>RIGHT(B29,9)</f>
        <v> 1er oct.</v>
      </c>
      <c r="E32" s="113" t="s">
        <v>80</v>
      </c>
      <c r="F32" s="119" t="s">
        <v>56</v>
      </c>
      <c r="G32" s="33" t="s">
        <v>56</v>
      </c>
      <c r="H32" s="52" t="s">
        <v>81</v>
      </c>
      <c r="I32" s="116"/>
    </row>
    <row r="33" spans="1:9" ht="12.75" customHeight="1">
      <c r="A33" s="120"/>
      <c r="B33" s="121" t="s">
        <v>2</v>
      </c>
      <c r="C33" s="122" t="s">
        <v>2</v>
      </c>
      <c r="D33" s="123" t="s">
        <v>2</v>
      </c>
      <c r="E33" s="46" t="s">
        <v>2</v>
      </c>
      <c r="F33" s="124"/>
      <c r="G33" s="125"/>
      <c r="H33" s="126"/>
      <c r="I33" s="127"/>
    </row>
    <row r="34" spans="1:9" ht="12.75" customHeight="1">
      <c r="A34" s="25"/>
      <c r="B34" s="128"/>
      <c r="C34" s="129"/>
      <c r="D34" s="130"/>
      <c r="E34" s="52"/>
      <c r="F34" s="131"/>
      <c r="G34" s="33"/>
      <c r="H34" s="132"/>
      <c r="I34" s="127"/>
    </row>
    <row r="35" spans="1:9" ht="12.75" customHeight="1">
      <c r="A35" s="25" t="s">
        <v>3</v>
      </c>
      <c r="B35" s="133">
        <f>'[22]BT'!$AI168</f>
        <v>443355</v>
      </c>
      <c r="C35" s="134">
        <f>E6</f>
        <v>548500</v>
      </c>
      <c r="D35" s="135">
        <f>'[21]BT'!$Z168</f>
        <v>345827.3</v>
      </c>
      <c r="E35" s="136">
        <f>K6</f>
        <v>460094.1</v>
      </c>
      <c r="F35" s="18">
        <f>IF(OR(C35="",C35=0),"",B35/C35)</f>
        <v>0.8083044667274385</v>
      </c>
      <c r="G35" s="19">
        <f>IF(OR(E35="",E35=0),"",D35/E35)</f>
        <v>0.7516447178957522</v>
      </c>
      <c r="H35" s="137">
        <f>IF(OR(F35="",F35=0),"",(F35-G35)*100)</f>
        <v>5.665974883168634</v>
      </c>
      <c r="I35" s="127"/>
    </row>
    <row r="36" spans="1:8" ht="12.75" customHeight="1">
      <c r="A36" s="57" t="s">
        <v>71</v>
      </c>
      <c r="B36" s="72">
        <f>'[22]BT'!$AI169</f>
        <v>334815</v>
      </c>
      <c r="C36" s="134">
        <f aca="true" t="shared" si="11" ref="C36:C56">E7</f>
        <v>586000</v>
      </c>
      <c r="D36" s="135">
        <f>'[21]BT'!$Z169</f>
        <v>338398.7</v>
      </c>
      <c r="E36" s="136">
        <f aca="true" t="shared" si="12" ref="E36:E56">K7</f>
        <v>622999</v>
      </c>
      <c r="F36" s="18">
        <f aca="true" t="shared" si="13" ref="F36:F54">IF(OR(C36="",C36=0),"",B36/C36)</f>
        <v>0.5713566552901024</v>
      </c>
      <c r="G36" s="19">
        <f aca="true" t="shared" si="14" ref="G36:G54">IF(OR(E36="",E36=0),"",D36/E36)</f>
        <v>0.5431769553402173</v>
      </c>
      <c r="H36" s="137">
        <f aca="true" t="shared" si="15" ref="H36:H54">IF(OR(F36="",F36=0),"",(F36-G36)*100)</f>
        <v>2.8179699949885118</v>
      </c>
    </row>
    <row r="37" spans="1:8" ht="12.75" customHeight="1">
      <c r="A37" s="25" t="s">
        <v>4</v>
      </c>
      <c r="B37" s="133">
        <f>'[22]BT'!$AI170</f>
        <v>1089474.2</v>
      </c>
      <c r="C37" s="134">
        <f t="shared" si="11"/>
        <v>2200000</v>
      </c>
      <c r="D37" s="135">
        <f>'[21]BT'!$Z170</f>
        <v>957152.6</v>
      </c>
      <c r="E37" s="136">
        <f t="shared" si="12"/>
        <v>1832666.1</v>
      </c>
      <c r="F37" s="18">
        <f t="shared" si="13"/>
        <v>0.49521554545454544</v>
      </c>
      <c r="G37" s="19">
        <f t="shared" si="14"/>
        <v>0.522273315362793</v>
      </c>
      <c r="H37" s="137">
        <f t="shared" si="15"/>
        <v>-2.705776990824754</v>
      </c>
    </row>
    <row r="38" spans="1:8" ht="12.75" customHeight="1">
      <c r="A38" s="25" t="s">
        <v>20</v>
      </c>
      <c r="B38" s="133">
        <f>'[22]BT'!$AI171</f>
        <v>307039.3</v>
      </c>
      <c r="C38" s="134">
        <f t="shared" si="11"/>
        <v>430000</v>
      </c>
      <c r="D38" s="135">
        <f>'[21]BT'!$Z171</f>
        <v>275720.8</v>
      </c>
      <c r="E38" s="136">
        <f t="shared" si="12"/>
        <v>390576.1</v>
      </c>
      <c r="F38" s="18">
        <f t="shared" si="13"/>
        <v>0.7140448837209302</v>
      </c>
      <c r="G38" s="19">
        <f t="shared" si="14"/>
        <v>0.7059336195942353</v>
      </c>
      <c r="H38" s="137">
        <f t="shared" si="15"/>
        <v>0.8111264126694939</v>
      </c>
    </row>
    <row r="39" spans="1:8" ht="12.75" customHeight="1">
      <c r="A39" s="25" t="s">
        <v>5</v>
      </c>
      <c r="B39" s="133">
        <f>'[22]BT'!$AI172</f>
        <v>1227686.8</v>
      </c>
      <c r="C39" s="134">
        <f t="shared" si="11"/>
        <v>2800000</v>
      </c>
      <c r="D39" s="135">
        <f>'[21]BT'!$Z172</f>
        <v>1059871.6</v>
      </c>
      <c r="E39" s="136">
        <f t="shared" si="12"/>
        <v>2500134.5</v>
      </c>
      <c r="F39" s="18">
        <f t="shared" si="13"/>
        <v>0.43845957142857145</v>
      </c>
      <c r="G39" s="19">
        <f t="shared" si="14"/>
        <v>0.4239258327901959</v>
      </c>
      <c r="H39" s="137">
        <f t="shared" si="15"/>
        <v>1.4533738638375537</v>
      </c>
    </row>
    <row r="40" spans="1:8" ht="12.75" customHeight="1">
      <c r="A40" s="25" t="s">
        <v>6</v>
      </c>
      <c r="B40" s="133">
        <f>'[22]BT'!$AI173</f>
        <v>3074271.5</v>
      </c>
      <c r="C40" s="134">
        <f t="shared" si="11"/>
        <v>5000000</v>
      </c>
      <c r="D40" s="135">
        <f>'[21]BT'!$Z173</f>
        <v>2799047.7</v>
      </c>
      <c r="E40" s="136">
        <f t="shared" si="12"/>
        <v>4662001.3</v>
      </c>
      <c r="F40" s="18">
        <f t="shared" si="13"/>
        <v>0.6148543</v>
      </c>
      <c r="G40" s="19">
        <f t="shared" si="14"/>
        <v>0.6003961646256942</v>
      </c>
      <c r="H40" s="137">
        <f t="shared" si="15"/>
        <v>1.4458135374305736</v>
      </c>
    </row>
    <row r="41" spans="1:8" ht="12.75" customHeight="1">
      <c r="A41" s="25" t="s">
        <v>7</v>
      </c>
      <c r="B41" s="133">
        <f>'[22]BT'!$AI174</f>
        <v>504358.3</v>
      </c>
      <c r="C41" s="134">
        <f t="shared" si="11"/>
        <v>580000</v>
      </c>
      <c r="D41" s="135">
        <f>'[21]BT'!$Z174</f>
        <v>486338.7</v>
      </c>
      <c r="E41" s="136">
        <f t="shared" si="12"/>
        <v>554847.4</v>
      </c>
      <c r="F41" s="18">
        <f t="shared" si="13"/>
        <v>0.869583275862069</v>
      </c>
      <c r="G41" s="19">
        <f t="shared" si="14"/>
        <v>0.8765269513743779</v>
      </c>
      <c r="H41" s="137">
        <f t="shared" si="15"/>
        <v>-0.69436755123089</v>
      </c>
    </row>
    <row r="42" spans="1:8" ht="12.75" customHeight="1">
      <c r="A42" s="25" t="s">
        <v>8</v>
      </c>
      <c r="B42" s="133">
        <f>'[22]BT'!$AI175</f>
        <v>27494.6</v>
      </c>
      <c r="C42" s="134">
        <f t="shared" si="11"/>
        <v>30200</v>
      </c>
      <c r="D42" s="135">
        <f>'[21]BT'!$Z175</f>
        <v>27872.7</v>
      </c>
      <c r="E42" s="136">
        <f t="shared" si="12"/>
        <v>32230.3</v>
      </c>
      <c r="F42" s="18">
        <f t="shared" si="13"/>
        <v>0.9104172185430464</v>
      </c>
      <c r="G42" s="19">
        <f t="shared" si="14"/>
        <v>0.8647980316658549</v>
      </c>
      <c r="H42" s="137">
        <f t="shared" si="15"/>
        <v>4.561918687719146</v>
      </c>
    </row>
    <row r="43" spans="1:8" ht="12.75" customHeight="1">
      <c r="A43" s="25" t="s">
        <v>19</v>
      </c>
      <c r="B43" s="133">
        <f>'[22]BT'!$AI176</f>
        <v>2186679.8</v>
      </c>
      <c r="C43" s="134">
        <f t="shared" si="11"/>
        <v>3488000</v>
      </c>
      <c r="D43" s="135">
        <f>'[21]BT'!$Z176</f>
        <v>2095947</v>
      </c>
      <c r="E43" s="136">
        <f t="shared" si="12"/>
        <v>3222454.1</v>
      </c>
      <c r="F43" s="18">
        <f t="shared" si="13"/>
        <v>0.6269150802752294</v>
      </c>
      <c r="G43" s="19">
        <f t="shared" si="14"/>
        <v>0.6504195048115659</v>
      </c>
      <c r="H43" s="137">
        <f t="shared" si="15"/>
        <v>-2.35044245363365</v>
      </c>
    </row>
    <row r="44" spans="1:8" ht="12.75" customHeight="1">
      <c r="A44" s="25" t="s">
        <v>9</v>
      </c>
      <c r="B44" s="133">
        <f>'[22]BT'!$AI177</f>
        <v>872639.2</v>
      </c>
      <c r="C44" s="134">
        <f t="shared" si="11"/>
        <v>1720000</v>
      </c>
      <c r="D44" s="135">
        <f>'[21]BT'!$Z177</f>
        <v>667862.1</v>
      </c>
      <c r="E44" s="136">
        <f t="shared" si="12"/>
        <v>1330616.9</v>
      </c>
      <c r="F44" s="18">
        <f t="shared" si="13"/>
        <v>0.5073483720930232</v>
      </c>
      <c r="G44" s="19">
        <f t="shared" si="14"/>
        <v>0.5019191474270318</v>
      </c>
      <c r="H44" s="137">
        <f t="shared" si="15"/>
        <v>0.5429224665991383</v>
      </c>
    </row>
    <row r="45" spans="1:8" ht="12.75" customHeight="1">
      <c r="A45" s="25" t="s">
        <v>21</v>
      </c>
      <c r="B45" s="133">
        <f>'[22]BT'!$AI178</f>
        <v>318265.3</v>
      </c>
      <c r="C45" s="134">
        <f t="shared" si="11"/>
        <v>380000</v>
      </c>
      <c r="D45" s="135">
        <f>'[21]BT'!$Z178</f>
        <v>266863</v>
      </c>
      <c r="E45" s="136">
        <f t="shared" si="12"/>
        <v>323736.7</v>
      </c>
      <c r="F45" s="18">
        <f t="shared" si="13"/>
        <v>0.8375402631578948</v>
      </c>
      <c r="G45" s="19">
        <f t="shared" si="14"/>
        <v>0.8243211226901367</v>
      </c>
      <c r="H45" s="137">
        <f t="shared" si="15"/>
        <v>1.3219140467758073</v>
      </c>
    </row>
    <row r="46" spans="1:8" ht="12.75" customHeight="1">
      <c r="A46" s="25" t="s">
        <v>10</v>
      </c>
      <c r="B46" s="133">
        <f>'[22]BT'!$AI179</f>
        <v>1682415.6</v>
      </c>
      <c r="C46" s="134">
        <f t="shared" si="11"/>
        <v>1715600</v>
      </c>
      <c r="D46" s="135">
        <f>'[21]BT'!$Z179</f>
        <v>1610385.3</v>
      </c>
      <c r="E46" s="136">
        <f t="shared" si="12"/>
        <v>1843532.6</v>
      </c>
      <c r="F46" s="18">
        <f t="shared" si="13"/>
        <v>0.9806572627652134</v>
      </c>
      <c r="G46" s="19">
        <f t="shared" si="14"/>
        <v>0.8735323150781277</v>
      </c>
      <c r="H46" s="137">
        <f t="shared" si="15"/>
        <v>10.71249476870857</v>
      </c>
    </row>
    <row r="47" spans="1:8" ht="12.75" customHeight="1">
      <c r="A47" s="25" t="s">
        <v>11</v>
      </c>
      <c r="B47" s="133">
        <f>'[22]BT'!$AI180</f>
        <v>1787509.4</v>
      </c>
      <c r="C47" s="134">
        <f t="shared" si="11"/>
        <v>2675000</v>
      </c>
      <c r="D47" s="135">
        <f>'[21]BT'!$Z180</f>
        <v>1654752.5</v>
      </c>
      <c r="E47" s="136">
        <f t="shared" si="12"/>
        <v>2456501.5</v>
      </c>
      <c r="F47" s="18">
        <f t="shared" si="13"/>
        <v>0.6682278130841122</v>
      </c>
      <c r="G47" s="19">
        <f t="shared" si="14"/>
        <v>0.6736216118736341</v>
      </c>
      <c r="H47" s="137">
        <f t="shared" si="15"/>
        <v>-0.5393798789521953</v>
      </c>
    </row>
    <row r="48" spans="1:8" ht="12.75" customHeight="1">
      <c r="A48" s="25" t="s">
        <v>12</v>
      </c>
      <c r="B48" s="133">
        <f>'[22]BT'!$AI181</f>
        <v>2018705.5</v>
      </c>
      <c r="C48" s="134">
        <f t="shared" si="11"/>
        <v>5100000</v>
      </c>
      <c r="D48" s="135">
        <f>'[21]BT'!$Z181</f>
        <v>2069654.5</v>
      </c>
      <c r="E48" s="136">
        <f t="shared" si="12"/>
        <v>4786797.1</v>
      </c>
      <c r="F48" s="18">
        <f t="shared" si="13"/>
        <v>0.3958246078431373</v>
      </c>
      <c r="G48" s="19">
        <f t="shared" si="14"/>
        <v>0.43236729210853747</v>
      </c>
      <c r="H48" s="137">
        <f t="shared" si="15"/>
        <v>-3.6542684265400194</v>
      </c>
    </row>
    <row r="49" spans="1:8" ht="12.75" customHeight="1">
      <c r="A49" s="25" t="s">
        <v>13</v>
      </c>
      <c r="B49" s="133">
        <f>'[22]BT'!$AI182</f>
        <v>847052.7</v>
      </c>
      <c r="C49" s="134">
        <f t="shared" si="11"/>
        <v>1960000</v>
      </c>
      <c r="D49" s="135">
        <f>'[21]BT'!$Z182</f>
        <v>883235.4</v>
      </c>
      <c r="E49" s="136">
        <f t="shared" si="12"/>
        <v>1911138</v>
      </c>
      <c r="F49" s="18">
        <f t="shared" si="13"/>
        <v>0.4321697448979592</v>
      </c>
      <c r="G49" s="19">
        <f t="shared" si="14"/>
        <v>0.46215155577462225</v>
      </c>
      <c r="H49" s="137">
        <f t="shared" si="15"/>
        <v>-2.9981810876663073</v>
      </c>
    </row>
    <row r="50" spans="1:8" ht="12.75" customHeight="1">
      <c r="A50" s="25" t="s">
        <v>14</v>
      </c>
      <c r="B50" s="133">
        <f>'[22]BT'!$AI183</f>
        <v>1915173.8</v>
      </c>
      <c r="C50" s="134">
        <f t="shared" si="11"/>
        <v>2700000</v>
      </c>
      <c r="D50" s="135">
        <f>'[21]BT'!$Z183</f>
        <v>1834299.3</v>
      </c>
      <c r="E50" s="136">
        <f t="shared" si="12"/>
        <v>2481582.4</v>
      </c>
      <c r="F50" s="18">
        <f t="shared" si="13"/>
        <v>0.7093236296296297</v>
      </c>
      <c r="G50" s="19">
        <f t="shared" si="14"/>
        <v>0.739165179443568</v>
      </c>
      <c r="H50" s="137">
        <f t="shared" si="15"/>
        <v>-2.9841549813938273</v>
      </c>
    </row>
    <row r="51" spans="1:8" ht="12.75" customHeight="1">
      <c r="A51" s="25" t="s">
        <v>15</v>
      </c>
      <c r="B51" s="133">
        <f>'[22]BT'!$AI184</f>
        <v>900798.6</v>
      </c>
      <c r="C51" s="134">
        <f t="shared" si="11"/>
        <v>2600000</v>
      </c>
      <c r="D51" s="135">
        <f>'[21]BT'!$Z184</f>
        <v>815256.4</v>
      </c>
      <c r="E51" s="136">
        <f t="shared" si="12"/>
        <v>2334295.6</v>
      </c>
      <c r="F51" s="18">
        <f t="shared" si="13"/>
        <v>0.34646099999999996</v>
      </c>
      <c r="G51" s="19">
        <f t="shared" si="14"/>
        <v>0.3492515686530875</v>
      </c>
      <c r="H51" s="137">
        <f t="shared" si="15"/>
        <v>-0.2790568653087522</v>
      </c>
    </row>
    <row r="52" spans="1:8" ht="12.75" customHeight="1">
      <c r="A52" s="25" t="s">
        <v>22</v>
      </c>
      <c r="B52" s="133">
        <f>'[22]BT'!$AI185</f>
        <v>809031.6</v>
      </c>
      <c r="C52" s="134">
        <f t="shared" si="11"/>
        <v>1530000</v>
      </c>
      <c r="D52" s="135">
        <f>'[21]BT'!$Z185</f>
        <v>755679.7</v>
      </c>
      <c r="E52" s="136">
        <f t="shared" si="12"/>
        <v>1431630.5</v>
      </c>
      <c r="F52" s="18">
        <f t="shared" si="13"/>
        <v>0.5287788235294117</v>
      </c>
      <c r="G52" s="19">
        <f t="shared" si="14"/>
        <v>0.5278454880641338</v>
      </c>
      <c r="H52" s="137">
        <f t="shared" si="15"/>
        <v>0.09333354652779624</v>
      </c>
    </row>
    <row r="53" spans="1:8" ht="12.75" customHeight="1">
      <c r="A53" s="25" t="s">
        <v>16</v>
      </c>
      <c r="B53" s="133">
        <f>'[22]BT'!$AI186</f>
        <v>800329.4</v>
      </c>
      <c r="C53" s="134">
        <f t="shared" si="11"/>
        <v>1450000</v>
      </c>
      <c r="D53" s="135">
        <f>'[21]BT'!$Z186</f>
        <v>747894.3</v>
      </c>
      <c r="E53" s="136">
        <f t="shared" si="12"/>
        <v>1274932.9</v>
      </c>
      <c r="F53" s="18">
        <f t="shared" si="13"/>
        <v>0.5519513103448276</v>
      </c>
      <c r="G53" s="19">
        <f t="shared" si="14"/>
        <v>0.5866146367389218</v>
      </c>
      <c r="H53" s="137">
        <f t="shared" si="15"/>
        <v>-3.4663326394094196</v>
      </c>
    </row>
    <row r="54" spans="1:8" ht="12.75" customHeight="1">
      <c r="A54" s="25" t="s">
        <v>17</v>
      </c>
      <c r="B54" s="133">
        <f>'[22]BT'!$AI187</f>
        <v>29639.1</v>
      </c>
      <c r="C54" s="134">
        <f t="shared" si="11"/>
        <v>41000</v>
      </c>
      <c r="D54" s="135">
        <f>'[21]BT'!$Z187</f>
        <v>37299.4</v>
      </c>
      <c r="E54" s="136">
        <f t="shared" si="12"/>
        <v>52315.7</v>
      </c>
      <c r="F54" s="18">
        <f t="shared" si="13"/>
        <v>0.7229048780487805</v>
      </c>
      <c r="G54" s="19">
        <f t="shared" si="14"/>
        <v>0.712967617751459</v>
      </c>
      <c r="H54" s="137">
        <f t="shared" si="15"/>
        <v>0.9937260297321449</v>
      </c>
    </row>
    <row r="55" spans="1:8" ht="12.75" customHeight="1">
      <c r="A55" s="25"/>
      <c r="B55" s="133"/>
      <c r="C55" s="134"/>
      <c r="D55" s="135"/>
      <c r="E55" s="136"/>
      <c r="F55" s="18">
        <f>IF(OR(E26="",E26=0),"",B55/E26)</f>
      </c>
      <c r="G55" s="19">
        <f>IF(OR(K26="",K26=0),"",D55/K26)</f>
      </c>
      <c r="H55" s="137"/>
    </row>
    <row r="56" spans="1:8" s="91" customFormat="1" ht="15.75" customHeight="1" thickBot="1">
      <c r="A56" s="138" t="s">
        <v>18</v>
      </c>
      <c r="B56" s="139">
        <f>IF(SUM(B35:B54)=0,"",SUM(B35:B54))</f>
        <v>21176734.700000003</v>
      </c>
      <c r="C56" s="140">
        <f t="shared" si="11"/>
        <v>37534300</v>
      </c>
      <c r="D56" s="141">
        <f>IF(SUM(D35:D54)=0,"",SUM(D35:D54))</f>
        <v>19729359</v>
      </c>
      <c r="E56" s="142">
        <f t="shared" si="12"/>
        <v>34505082.800000004</v>
      </c>
      <c r="F56" s="143">
        <f>IF(OR(C56="",C56=0),"",B56/C56)</f>
        <v>0.564196873259925</v>
      </c>
      <c r="G56" s="144">
        <f>IF(OR(E56="",E56=0),"",D56/E56)</f>
        <v>0.5717812391396434</v>
      </c>
      <c r="H56" s="145">
        <f>IF(OR(F56="",F56=0),"",(F56-G56)*100)</f>
        <v>-0.7584365879718447</v>
      </c>
    </row>
    <row r="57" spans="1:12" s="127" customFormat="1" ht="64.5" customHeight="1" thickBot="1">
      <c r="A57" s="146"/>
      <c r="B57" s="270" t="s">
        <v>101</v>
      </c>
      <c r="C57" s="270"/>
      <c r="D57" s="270"/>
      <c r="E57" s="270"/>
      <c r="F57" s="270"/>
      <c r="G57" s="270"/>
      <c r="H57" s="270"/>
      <c r="I57" s="2"/>
      <c r="J57" s="2"/>
      <c r="K57" s="2"/>
      <c r="L57" s="2"/>
    </row>
    <row r="58" spans="1:9" s="24" customFormat="1" ht="15.75">
      <c r="A58" s="23"/>
      <c r="B58" s="261" t="s">
        <v>73</v>
      </c>
      <c r="C58" s="262"/>
      <c r="D58" s="263"/>
      <c r="E58" s="264" t="s">
        <v>74</v>
      </c>
      <c r="F58" s="265"/>
      <c r="G58" s="266"/>
      <c r="H58" s="267" t="s">
        <v>82</v>
      </c>
      <c r="I58" s="268"/>
    </row>
    <row r="59" spans="1:9" ht="12.75" customHeight="1">
      <c r="A59" s="147"/>
      <c r="B59" s="148" t="s">
        <v>83</v>
      </c>
      <c r="C59" s="28" t="s">
        <v>83</v>
      </c>
      <c r="D59" s="149" t="s">
        <v>84</v>
      </c>
      <c r="E59" s="12" t="s">
        <v>83</v>
      </c>
      <c r="F59" s="13" t="s">
        <v>83</v>
      </c>
      <c r="G59" s="150" t="s">
        <v>84</v>
      </c>
      <c r="H59" s="12" t="str">
        <f aca="true" t="shared" si="16" ref="H59:I61">F59</f>
        <v>Stocks en </v>
      </c>
      <c r="I59" s="151" t="str">
        <f t="shared" si="16"/>
        <v>Coll.réalisée + </v>
      </c>
    </row>
    <row r="60" spans="1:9" ht="12.75" customHeight="1">
      <c r="A60" s="25"/>
      <c r="B60" s="148" t="s">
        <v>85</v>
      </c>
      <c r="C60" s="28" t="s">
        <v>85</v>
      </c>
      <c r="D60" s="149" t="s">
        <v>86</v>
      </c>
      <c r="E60" s="12" t="s">
        <v>85</v>
      </c>
      <c r="F60" s="13" t="s">
        <v>85</v>
      </c>
      <c r="G60" s="150" t="s">
        <v>86</v>
      </c>
      <c r="H60" s="12" t="str">
        <f t="shared" si="16"/>
        <v>dépôt au </v>
      </c>
      <c r="I60" s="151" t="str">
        <f t="shared" si="16"/>
        <v>Dépôts au</v>
      </c>
    </row>
    <row r="61" spans="1:9" ht="12.75" customHeight="1">
      <c r="A61" s="25"/>
      <c r="B61" s="152" t="str">
        <f>B32</f>
        <v> 1er oct.</v>
      </c>
      <c r="C61" s="153" t="str">
        <f>B32</f>
        <v> 1er oct.</v>
      </c>
      <c r="D61" s="154" t="str">
        <f>B32</f>
        <v> 1er oct.</v>
      </c>
      <c r="E61" s="155" t="str">
        <f>D32</f>
        <v> 1er oct.</v>
      </c>
      <c r="F61" s="156" t="str">
        <f>D32</f>
        <v> 1er oct.</v>
      </c>
      <c r="G61" s="157" t="str">
        <f>D32</f>
        <v> 1er oct.</v>
      </c>
      <c r="H61" s="12" t="str">
        <f t="shared" si="16"/>
        <v> 1er oct.</v>
      </c>
      <c r="I61" s="158" t="str">
        <f t="shared" si="16"/>
        <v> 1er oct.</v>
      </c>
    </row>
    <row r="62" spans="1:9" ht="12.75" customHeight="1">
      <c r="A62" s="39"/>
      <c r="B62" s="121" t="s">
        <v>2</v>
      </c>
      <c r="C62" s="159" t="s">
        <v>87</v>
      </c>
      <c r="D62" s="122" t="s">
        <v>87</v>
      </c>
      <c r="E62" s="123" t="s">
        <v>2</v>
      </c>
      <c r="F62" s="45" t="s">
        <v>88</v>
      </c>
      <c r="G62" s="46" t="s">
        <v>88</v>
      </c>
      <c r="H62" s="160"/>
      <c r="I62" s="161"/>
    </row>
    <row r="63" spans="1:9" ht="12.75" customHeight="1">
      <c r="A63" s="25"/>
      <c r="B63" s="162"/>
      <c r="C63" s="163"/>
      <c r="D63" s="164"/>
      <c r="E63" s="131"/>
      <c r="F63" s="33"/>
      <c r="G63" s="52"/>
      <c r="H63" s="165"/>
      <c r="I63" s="166"/>
    </row>
    <row r="64" spans="1:9" ht="12.75" customHeight="1">
      <c r="A64" s="25" t="s">
        <v>3</v>
      </c>
      <c r="B64" s="167">
        <v>101692.1</v>
      </c>
      <c r="C64" s="168">
        <f aca="true" t="shared" si="17" ref="C64:C83">IF(OR(E6="",E6=0),"",B64/E6)</f>
        <v>0.1854003646308113</v>
      </c>
      <c r="D64" s="169">
        <f aca="true" t="shared" si="18" ref="D64:D83">IF(E6="","",(B35+B64)/E6)</f>
        <v>0.9937048313582497</v>
      </c>
      <c r="E64" s="170">
        <v>88689.9</v>
      </c>
      <c r="F64" s="171">
        <f aca="true" t="shared" si="19" ref="F64:F83">IF(OR(K6="",K6=0),"",E64/K6)</f>
        <v>0.19276469748253672</v>
      </c>
      <c r="G64" s="172">
        <f aca="true" t="shared" si="20" ref="G64:G83">IF(K6="","",(D35+E64)/K6)</f>
        <v>0.9444094153782888</v>
      </c>
      <c r="H64" s="173">
        <f>IF(OR(C64="",C64=0),"",(C64-F64)*100)</f>
        <v>-0.7364332851725414</v>
      </c>
      <c r="I64" s="174">
        <f>IF(OR(D64="",D64=0),"",(D64-G64)*100)</f>
        <v>4.92954159799609</v>
      </c>
    </row>
    <row r="65" spans="1:9" ht="12.75" customHeight="1">
      <c r="A65" s="57" t="s">
        <v>71</v>
      </c>
      <c r="B65" s="175">
        <v>80532.4</v>
      </c>
      <c r="C65" s="168">
        <f t="shared" si="17"/>
        <v>0.1374273037542662</v>
      </c>
      <c r="D65" s="169">
        <f t="shared" si="18"/>
        <v>0.7087839590443686</v>
      </c>
      <c r="E65" s="170">
        <v>84554.1</v>
      </c>
      <c r="F65" s="171">
        <f t="shared" si="19"/>
        <v>0.13572108462453392</v>
      </c>
      <c r="G65" s="172">
        <f t="shared" si="20"/>
        <v>0.6788980399647512</v>
      </c>
      <c r="H65" s="173">
        <f aca="true" t="shared" si="21" ref="H65:I83">IF(OR(C65="",C65=0),"",(C65-F65)*100)</f>
        <v>0.17062191297322893</v>
      </c>
      <c r="I65" s="174">
        <f t="shared" si="21"/>
        <v>2.9885919079617462</v>
      </c>
    </row>
    <row r="66" spans="1:9" ht="12.75" customHeight="1">
      <c r="A66" s="25" t="s">
        <v>4</v>
      </c>
      <c r="B66" s="167">
        <v>261068.1</v>
      </c>
      <c r="C66" s="168">
        <f t="shared" si="17"/>
        <v>0.11866731818181818</v>
      </c>
      <c r="D66" s="169">
        <f t="shared" si="18"/>
        <v>0.6138828636363637</v>
      </c>
      <c r="E66" s="170">
        <v>154794.4</v>
      </c>
      <c r="F66" s="171">
        <f t="shared" si="19"/>
        <v>0.08446404939775991</v>
      </c>
      <c r="G66" s="172">
        <f t="shared" si="20"/>
        <v>0.606737364760553</v>
      </c>
      <c r="H66" s="173">
        <f t="shared" si="21"/>
        <v>3.4203268784058274</v>
      </c>
      <c r="I66" s="174">
        <f t="shared" si="21"/>
        <v>0.714549887581073</v>
      </c>
    </row>
    <row r="67" spans="1:9" ht="12.75" customHeight="1">
      <c r="A67" s="25" t="s">
        <v>20</v>
      </c>
      <c r="B67" s="167">
        <v>65656</v>
      </c>
      <c r="C67" s="168">
        <f t="shared" si="17"/>
        <v>0.15268837209302324</v>
      </c>
      <c r="D67" s="169">
        <f t="shared" si="18"/>
        <v>0.8667332558139534</v>
      </c>
      <c r="E67" s="170">
        <v>49151.2</v>
      </c>
      <c r="F67" s="171">
        <f t="shared" si="19"/>
        <v>0.12584282550826842</v>
      </c>
      <c r="G67" s="172">
        <f t="shared" si="20"/>
        <v>0.8317764451025038</v>
      </c>
      <c r="H67" s="173">
        <f t="shared" si="21"/>
        <v>2.6845546584754825</v>
      </c>
      <c r="I67" s="174">
        <f t="shared" si="21"/>
        <v>3.4956810711449626</v>
      </c>
    </row>
    <row r="68" spans="1:9" ht="12.75" customHeight="1">
      <c r="A68" s="25" t="s">
        <v>5</v>
      </c>
      <c r="B68" s="167">
        <v>1396678.2</v>
      </c>
      <c r="C68" s="168">
        <f t="shared" si="17"/>
        <v>0.49881364285714286</v>
      </c>
      <c r="D68" s="169">
        <f t="shared" si="18"/>
        <v>0.9372732142857143</v>
      </c>
      <c r="E68" s="170">
        <v>1237272.7</v>
      </c>
      <c r="F68" s="171">
        <f t="shared" si="19"/>
        <v>0.49488245532390357</v>
      </c>
      <c r="G68" s="172">
        <f t="shared" si="20"/>
        <v>0.9188082881140994</v>
      </c>
      <c r="H68" s="173">
        <f t="shared" si="21"/>
        <v>0.39311875332392887</v>
      </c>
      <c r="I68" s="174">
        <f t="shared" si="21"/>
        <v>1.8464926171614882</v>
      </c>
    </row>
    <row r="69" spans="1:9" ht="12.75" customHeight="1">
      <c r="A69" s="25" t="s">
        <v>6</v>
      </c>
      <c r="B69" s="167">
        <v>863785</v>
      </c>
      <c r="C69" s="168">
        <f t="shared" si="17"/>
        <v>0.172757</v>
      </c>
      <c r="D69" s="169">
        <f t="shared" si="18"/>
        <v>0.7876113</v>
      </c>
      <c r="E69" s="170">
        <v>799251</v>
      </c>
      <c r="F69" s="171">
        <f t="shared" si="19"/>
        <v>0.17143946313356884</v>
      </c>
      <c r="G69" s="172">
        <f t="shared" si="20"/>
        <v>0.7718356277592631</v>
      </c>
      <c r="H69" s="173">
        <f t="shared" si="21"/>
        <v>0.1317536866431157</v>
      </c>
      <c r="I69" s="174">
        <f t="shared" si="21"/>
        <v>1.5775672240736949</v>
      </c>
    </row>
    <row r="70" spans="1:9" ht="12.75" customHeight="1">
      <c r="A70" s="25" t="s">
        <v>7</v>
      </c>
      <c r="B70" s="167">
        <v>59012.8</v>
      </c>
      <c r="C70" s="168">
        <f t="shared" si="17"/>
        <v>0.10174620689655173</v>
      </c>
      <c r="D70" s="169">
        <f t="shared" si="18"/>
        <v>0.9713294827586206</v>
      </c>
      <c r="E70" s="170">
        <v>91923.9</v>
      </c>
      <c r="F70" s="171">
        <f t="shared" si="19"/>
        <v>0.16567420159128435</v>
      </c>
      <c r="G70" s="172">
        <f t="shared" si="20"/>
        <v>1.0422011529656623</v>
      </c>
      <c r="H70" s="173">
        <f t="shared" si="21"/>
        <v>-6.392799469473262</v>
      </c>
      <c r="I70" s="174">
        <f t="shared" si="21"/>
        <v>-7.087167020704166</v>
      </c>
    </row>
    <row r="71" spans="1:9" ht="12.75" customHeight="1">
      <c r="A71" s="25" t="s">
        <v>8</v>
      </c>
      <c r="B71" s="167">
        <v>436.6</v>
      </c>
      <c r="C71" s="168">
        <f t="shared" si="17"/>
        <v>0.014456953642384108</v>
      </c>
      <c r="D71" s="169">
        <f t="shared" si="18"/>
        <v>0.9248741721854303</v>
      </c>
      <c r="E71" s="170">
        <v>1389</v>
      </c>
      <c r="F71" s="171">
        <f t="shared" si="19"/>
        <v>0.04309609280707905</v>
      </c>
      <c r="G71" s="172">
        <f t="shared" si="20"/>
        <v>0.9078941244729339</v>
      </c>
      <c r="H71" s="173">
        <f t="shared" si="21"/>
        <v>-2.8639139164694947</v>
      </c>
      <c r="I71" s="174">
        <f t="shared" si="21"/>
        <v>1.6980047712496393</v>
      </c>
    </row>
    <row r="72" spans="1:9" ht="12.75" customHeight="1">
      <c r="A72" s="25" t="s">
        <v>19</v>
      </c>
      <c r="B72" s="167">
        <v>216064.1</v>
      </c>
      <c r="C72" s="168">
        <f t="shared" si="17"/>
        <v>0.06194498279816514</v>
      </c>
      <c r="D72" s="169">
        <f t="shared" si="18"/>
        <v>0.6888600630733944</v>
      </c>
      <c r="E72" s="170">
        <v>129047.1</v>
      </c>
      <c r="F72" s="171">
        <f t="shared" si="19"/>
        <v>0.04004621819128471</v>
      </c>
      <c r="G72" s="172">
        <f t="shared" si="20"/>
        <v>0.6904657230028506</v>
      </c>
      <c r="H72" s="173">
        <f t="shared" si="21"/>
        <v>2.1898764606880428</v>
      </c>
      <c r="I72" s="174">
        <f t="shared" si="21"/>
        <v>-0.16056599294561602</v>
      </c>
    </row>
    <row r="73" spans="1:9" ht="12.75" customHeight="1">
      <c r="A73" s="25" t="s">
        <v>9</v>
      </c>
      <c r="B73" s="167">
        <v>56840.6</v>
      </c>
      <c r="C73" s="168">
        <f t="shared" si="17"/>
        <v>0.033046860465116276</v>
      </c>
      <c r="D73" s="169">
        <f t="shared" si="18"/>
        <v>0.5403952325581395</v>
      </c>
      <c r="E73" s="170">
        <v>40544.7</v>
      </c>
      <c r="F73" s="171">
        <f t="shared" si="19"/>
        <v>0.030470603522321112</v>
      </c>
      <c r="G73" s="172">
        <f t="shared" si="20"/>
        <v>0.5323897509493529</v>
      </c>
      <c r="H73" s="173">
        <f t="shared" si="21"/>
        <v>0.25762569427951637</v>
      </c>
      <c r="I73" s="174">
        <f t="shared" si="21"/>
        <v>0.8005481608786558</v>
      </c>
    </row>
    <row r="74" spans="1:9" ht="12.75" customHeight="1">
      <c r="A74" s="25" t="s">
        <v>21</v>
      </c>
      <c r="B74" s="167">
        <v>46787</v>
      </c>
      <c r="C74" s="168">
        <f t="shared" si="17"/>
        <v>0.12312368421052632</v>
      </c>
      <c r="D74" s="169">
        <f t="shared" si="18"/>
        <v>0.960663947368421</v>
      </c>
      <c r="E74" s="170">
        <v>49321.7</v>
      </c>
      <c r="F74" s="171">
        <f t="shared" si="19"/>
        <v>0.15235127806022608</v>
      </c>
      <c r="G74" s="172">
        <f t="shared" si="20"/>
        <v>0.9766724007503629</v>
      </c>
      <c r="H74" s="173">
        <f t="shared" si="21"/>
        <v>-2.9227593849699764</v>
      </c>
      <c r="I74" s="174">
        <f t="shared" si="21"/>
        <v>-1.60084533819419</v>
      </c>
    </row>
    <row r="75" spans="1:9" ht="12.75" customHeight="1">
      <c r="A75" s="25" t="s">
        <v>10</v>
      </c>
      <c r="B75" s="167">
        <v>106164.3</v>
      </c>
      <c r="C75" s="168">
        <f t="shared" si="17"/>
        <v>0.061881732338540454</v>
      </c>
      <c r="D75" s="169">
        <f t="shared" si="18"/>
        <v>1.0425389951037538</v>
      </c>
      <c r="E75" s="170">
        <v>127935</v>
      </c>
      <c r="F75" s="171">
        <f t="shared" si="19"/>
        <v>0.06939665726551296</v>
      </c>
      <c r="G75" s="172">
        <f t="shared" si="20"/>
        <v>0.9429289723436407</v>
      </c>
      <c r="H75" s="173">
        <f t="shared" si="21"/>
        <v>-0.7514924926972505</v>
      </c>
      <c r="I75" s="174">
        <f t="shared" si="21"/>
        <v>9.96100227601131</v>
      </c>
    </row>
    <row r="76" spans="1:9" ht="12.75" customHeight="1">
      <c r="A76" s="25" t="s">
        <v>11</v>
      </c>
      <c r="B76" s="167">
        <v>532183.4</v>
      </c>
      <c r="C76" s="168">
        <f t="shared" si="17"/>
        <v>0.19894706542056076</v>
      </c>
      <c r="D76" s="169">
        <f t="shared" si="18"/>
        <v>0.8671748785046728</v>
      </c>
      <c r="E76" s="170">
        <v>476129.5</v>
      </c>
      <c r="F76" s="171">
        <f t="shared" si="19"/>
        <v>0.19382422522436887</v>
      </c>
      <c r="G76" s="172">
        <f t="shared" si="20"/>
        <v>0.867445837098003</v>
      </c>
      <c r="H76" s="173">
        <f t="shared" si="21"/>
        <v>0.5122840196191886</v>
      </c>
      <c r="I76" s="174">
        <f t="shared" si="21"/>
        <v>-0.027095859333026162</v>
      </c>
    </row>
    <row r="77" spans="1:9" ht="12.75" customHeight="1">
      <c r="A77" s="25" t="s">
        <v>12</v>
      </c>
      <c r="B77" s="167">
        <v>1111674.8</v>
      </c>
      <c r="C77" s="168">
        <f t="shared" si="17"/>
        <v>0.21797545098039217</v>
      </c>
      <c r="D77" s="169">
        <f t="shared" si="18"/>
        <v>0.6138000588235294</v>
      </c>
      <c r="E77" s="170">
        <v>923282.5</v>
      </c>
      <c r="F77" s="171">
        <f t="shared" si="19"/>
        <v>0.1928810602814145</v>
      </c>
      <c r="G77" s="172">
        <f t="shared" si="20"/>
        <v>0.625248352389952</v>
      </c>
      <c r="H77" s="173">
        <f t="shared" si="21"/>
        <v>2.5094390698977675</v>
      </c>
      <c r="I77" s="174">
        <f t="shared" si="21"/>
        <v>-1.144829356642263</v>
      </c>
    </row>
    <row r="78" spans="1:9" ht="12.75" customHeight="1">
      <c r="A78" s="25" t="s">
        <v>13</v>
      </c>
      <c r="B78" s="167">
        <v>320981.1</v>
      </c>
      <c r="C78" s="168">
        <f t="shared" si="17"/>
        <v>0.16376586734693876</v>
      </c>
      <c r="D78" s="169">
        <f t="shared" si="18"/>
        <v>0.5959356122448979</v>
      </c>
      <c r="E78" s="170">
        <v>245675.9</v>
      </c>
      <c r="F78" s="171">
        <f t="shared" si="19"/>
        <v>0.1285495343612026</v>
      </c>
      <c r="G78" s="172">
        <f t="shared" si="20"/>
        <v>0.5907010901358248</v>
      </c>
      <c r="H78" s="173">
        <f t="shared" si="21"/>
        <v>3.521633298573618</v>
      </c>
      <c r="I78" s="174">
        <f t="shared" si="21"/>
        <v>0.5234522109073048</v>
      </c>
    </row>
    <row r="79" spans="1:9" ht="12.75" customHeight="1">
      <c r="A79" s="25" t="s">
        <v>14</v>
      </c>
      <c r="B79" s="167">
        <v>520875.4</v>
      </c>
      <c r="C79" s="168">
        <f t="shared" si="17"/>
        <v>0.19291681481481482</v>
      </c>
      <c r="D79" s="169">
        <f t="shared" si="18"/>
        <v>0.9022404444444445</v>
      </c>
      <c r="E79" s="170">
        <v>402021.9</v>
      </c>
      <c r="F79" s="171">
        <f t="shared" si="19"/>
        <v>0.16200223695977214</v>
      </c>
      <c r="G79" s="172">
        <f t="shared" si="20"/>
        <v>0.9011674164033402</v>
      </c>
      <c r="H79" s="173">
        <f t="shared" si="21"/>
        <v>3.0914577855042675</v>
      </c>
      <c r="I79" s="174">
        <f t="shared" si="21"/>
        <v>0.1073028041104318</v>
      </c>
    </row>
    <row r="80" spans="1:9" ht="12.75" customHeight="1">
      <c r="A80" s="25" t="s">
        <v>15</v>
      </c>
      <c r="B80" s="167">
        <v>872786.4</v>
      </c>
      <c r="C80" s="168">
        <f t="shared" si="17"/>
        <v>0.3356870769230769</v>
      </c>
      <c r="D80" s="169">
        <f t="shared" si="18"/>
        <v>0.6821480769230769</v>
      </c>
      <c r="E80" s="170">
        <v>790618.3</v>
      </c>
      <c r="F80" s="171">
        <f t="shared" si="19"/>
        <v>0.3386967357518902</v>
      </c>
      <c r="G80" s="172">
        <f t="shared" si="20"/>
        <v>0.6879483044049777</v>
      </c>
      <c r="H80" s="173">
        <f t="shared" si="21"/>
        <v>-0.30096588288132664</v>
      </c>
      <c r="I80" s="174">
        <f t="shared" si="21"/>
        <v>-0.5800227481900788</v>
      </c>
    </row>
    <row r="81" spans="1:9" ht="12.75" customHeight="1">
      <c r="A81" s="25" t="s">
        <v>22</v>
      </c>
      <c r="B81" s="167">
        <v>348713.7</v>
      </c>
      <c r="C81" s="168">
        <f t="shared" si="17"/>
        <v>0.22791745098039218</v>
      </c>
      <c r="D81" s="169">
        <f t="shared" si="18"/>
        <v>0.7566962745098039</v>
      </c>
      <c r="E81" s="170">
        <v>243736.9</v>
      </c>
      <c r="F81" s="171">
        <f t="shared" si="19"/>
        <v>0.17025126245913313</v>
      </c>
      <c r="G81" s="172">
        <f t="shared" si="20"/>
        <v>0.698096750523267</v>
      </c>
      <c r="H81" s="173">
        <f t="shared" si="21"/>
        <v>5.766618852125904</v>
      </c>
      <c r="I81" s="174">
        <f t="shared" si="21"/>
        <v>5.859952398653689</v>
      </c>
    </row>
    <row r="82" spans="1:9" ht="12.75" customHeight="1">
      <c r="A82" s="25" t="s">
        <v>16</v>
      </c>
      <c r="B82" s="167">
        <v>271487.1</v>
      </c>
      <c r="C82" s="168">
        <f t="shared" si="17"/>
        <v>0.18723248275862067</v>
      </c>
      <c r="D82" s="169">
        <f t="shared" si="18"/>
        <v>0.7391837931034483</v>
      </c>
      <c r="E82" s="170">
        <v>238327.4</v>
      </c>
      <c r="F82" s="171">
        <f t="shared" si="19"/>
        <v>0.18693328880288523</v>
      </c>
      <c r="G82" s="172">
        <f t="shared" si="20"/>
        <v>0.7735479255418071</v>
      </c>
      <c r="H82" s="173">
        <f t="shared" si="21"/>
        <v>0.02991939557354384</v>
      </c>
      <c r="I82" s="174">
        <f t="shared" si="21"/>
        <v>-3.4364132438358785</v>
      </c>
    </row>
    <row r="83" spans="1:9" ht="12.75" customHeight="1">
      <c r="A83" s="25" t="s">
        <v>17</v>
      </c>
      <c r="B83" s="167">
        <v>3944.3</v>
      </c>
      <c r="C83" s="168">
        <f t="shared" si="17"/>
        <v>0.09620243902439025</v>
      </c>
      <c r="D83" s="169">
        <f t="shared" si="18"/>
        <v>0.8191073170731707</v>
      </c>
      <c r="E83" s="170">
        <v>3738.5</v>
      </c>
      <c r="F83" s="171">
        <f t="shared" si="19"/>
        <v>0.07146038378536462</v>
      </c>
      <c r="G83" s="172">
        <f t="shared" si="20"/>
        <v>0.7844280015368236</v>
      </c>
      <c r="H83" s="173">
        <f t="shared" si="21"/>
        <v>2.474205523902563</v>
      </c>
      <c r="I83" s="174">
        <f t="shared" si="21"/>
        <v>3.4679315536347177</v>
      </c>
    </row>
    <row r="84" spans="1:9" ht="12.75" customHeight="1">
      <c r="A84" s="25"/>
      <c r="B84" s="133"/>
      <c r="C84" s="176"/>
      <c r="D84" s="169"/>
      <c r="E84" s="135"/>
      <c r="F84" s="177"/>
      <c r="G84" s="178"/>
      <c r="H84" s="179"/>
      <c r="I84" s="180"/>
    </row>
    <row r="85" spans="1:9" s="91" customFormat="1" ht="16.5" thickBot="1">
      <c r="A85" s="138" t="s">
        <v>18</v>
      </c>
      <c r="B85" s="139">
        <f>IF(SUM(B64:B83)=0,"",SUM(B64:B83))</f>
        <v>7237363.399999999</v>
      </c>
      <c r="C85" s="181">
        <f>IF(OR(E27="",E27=0),"",B85/E27)</f>
        <v>0.1928199913146109</v>
      </c>
      <c r="D85" s="182">
        <f>IF(E27="","",(B56+B85)/E27)</f>
        <v>0.7570168645745359</v>
      </c>
      <c r="E85" s="141">
        <f>IF(SUM(E64:E83)=0,"",SUM(E64:E83))</f>
        <v>6177405.6000000015</v>
      </c>
      <c r="F85" s="183">
        <f>IF(OR(K27="",K27=0),"",E85/K27)</f>
        <v>0.17902885890191228</v>
      </c>
      <c r="G85" s="184">
        <f>IF(K27="","",(D56+E85)/K27)</f>
        <v>0.7508100980415557</v>
      </c>
      <c r="H85" s="185">
        <f>IF(OR(C85="",C85=0),"",(C85-F85)*100)</f>
        <v>1.3791132412698608</v>
      </c>
      <c r="I85" s="186">
        <f>IF(OR(D85="",D85=0),"",(D85-G85)*100)</f>
        <v>0.6206766532980135</v>
      </c>
    </row>
    <row r="86" spans="1:2" ht="12.75" customHeight="1">
      <c r="A86" s="3" t="s">
        <v>89</v>
      </c>
      <c r="B86" s="187"/>
    </row>
    <row r="87" ht="12.75" customHeight="1">
      <c r="B87" s="187"/>
    </row>
  </sheetData>
  <mergeCells count="14">
    <mergeCell ref="B1:L1"/>
    <mergeCell ref="B2:G2"/>
    <mergeCell ref="H2:L2"/>
    <mergeCell ref="M2:S2"/>
    <mergeCell ref="M3:N3"/>
    <mergeCell ref="Q3:R3"/>
    <mergeCell ref="B29:H29"/>
    <mergeCell ref="B58:D58"/>
    <mergeCell ref="E58:G58"/>
    <mergeCell ref="H58:I58"/>
    <mergeCell ref="B30:C30"/>
    <mergeCell ref="D30:E30"/>
    <mergeCell ref="F30:H30"/>
    <mergeCell ref="B57:H57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2"/>
  <headerFooter alignWithMargins="0">
    <oddHeader>&amp;C&amp;"Arial,Gras"&amp;12F - 4-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6"/>
  <sheetViews>
    <sheetView workbookViewId="0" topLeftCell="A1">
      <selection activeCell="B1" sqref="B1:L1"/>
    </sheetView>
  </sheetViews>
  <sheetFormatPr defaultColWidth="12" defaultRowHeight="12.75" customHeight="1"/>
  <cols>
    <col min="1" max="1" width="29.66015625" style="3" customWidth="1"/>
    <col min="2" max="2" width="14.66015625" style="4" customWidth="1"/>
    <col min="3" max="3" width="14.66015625" style="5" customWidth="1"/>
    <col min="4" max="6" width="14.66015625" style="4" customWidth="1"/>
    <col min="7" max="7" width="14.66015625" style="188" customWidth="1"/>
    <col min="8" max="8" width="14.66015625" style="189" customWidth="1"/>
    <col min="9" max="12" width="14.66015625" style="3" customWidth="1"/>
    <col min="13" max="13" width="6.66015625" style="3" customWidth="1"/>
    <col min="14" max="14" width="8" style="3" bestFit="1" customWidth="1"/>
    <col min="15" max="17" width="6.5" style="3" bestFit="1" customWidth="1"/>
    <col min="18" max="18" width="9.5" style="3" bestFit="1" customWidth="1"/>
    <col min="19" max="19" width="8.66015625" style="3" bestFit="1" customWidth="1"/>
    <col min="20" max="16384" width="11.5" style="3" customWidth="1"/>
  </cols>
  <sheetData>
    <row r="1" spans="1:12" ht="64.5" customHeight="1" thickBot="1">
      <c r="A1" s="1"/>
      <c r="B1" s="275" t="s">
        <v>90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9" s="24" customFormat="1" ht="15.75">
      <c r="A2" s="23"/>
      <c r="B2" s="277" t="s">
        <v>60</v>
      </c>
      <c r="C2" s="277"/>
      <c r="D2" s="277"/>
      <c r="E2" s="277"/>
      <c r="F2" s="277"/>
      <c r="G2" s="278"/>
      <c r="H2" s="279" t="s">
        <v>61</v>
      </c>
      <c r="I2" s="279"/>
      <c r="J2" s="279"/>
      <c r="K2" s="279"/>
      <c r="L2" s="280"/>
      <c r="M2" s="271" t="s">
        <v>62</v>
      </c>
      <c r="N2" s="271"/>
      <c r="O2" s="271"/>
      <c r="P2" s="271"/>
      <c r="Q2" s="271"/>
      <c r="R2" s="271"/>
      <c r="S2" s="271"/>
    </row>
    <row r="3" spans="1:19" s="38" customFormat="1" ht="12.75" customHeight="1">
      <c r="A3" s="25"/>
      <c r="B3" s="26" t="s">
        <v>43</v>
      </c>
      <c r="C3" s="27" t="s">
        <v>44</v>
      </c>
      <c r="D3" s="28" t="s">
        <v>45</v>
      </c>
      <c r="E3" s="29" t="s">
        <v>63</v>
      </c>
      <c r="F3" s="29" t="s">
        <v>64</v>
      </c>
      <c r="G3" s="30" t="s">
        <v>65</v>
      </c>
      <c r="H3" s="31" t="s">
        <v>43</v>
      </c>
      <c r="I3" s="32" t="s">
        <v>44</v>
      </c>
      <c r="J3" s="33" t="s">
        <v>45</v>
      </c>
      <c r="K3" s="34" t="s">
        <v>66</v>
      </c>
      <c r="L3" s="35" t="s">
        <v>64</v>
      </c>
      <c r="M3" s="272" t="s">
        <v>43</v>
      </c>
      <c r="N3" s="272"/>
      <c r="O3" s="36" t="s">
        <v>0</v>
      </c>
      <c r="P3" s="37" t="s">
        <v>37</v>
      </c>
      <c r="Q3" s="273" t="s">
        <v>46</v>
      </c>
      <c r="R3" s="274"/>
      <c r="S3" s="37" t="s">
        <v>64</v>
      </c>
    </row>
    <row r="4" spans="1:19" s="38" customFormat="1" ht="12.75" customHeight="1">
      <c r="A4" s="39"/>
      <c r="B4" s="40" t="s">
        <v>67</v>
      </c>
      <c r="C4" s="41" t="s">
        <v>1</v>
      </c>
      <c r="D4" s="42" t="s">
        <v>2</v>
      </c>
      <c r="E4" s="42" t="s">
        <v>2</v>
      </c>
      <c r="F4" s="42" t="s">
        <v>2</v>
      </c>
      <c r="G4" s="43" t="s">
        <v>91</v>
      </c>
      <c r="H4" s="44" t="s">
        <v>67</v>
      </c>
      <c r="I4" s="36" t="s">
        <v>1</v>
      </c>
      <c r="J4" s="45" t="s">
        <v>2</v>
      </c>
      <c r="K4" s="45" t="s">
        <v>2</v>
      </c>
      <c r="L4" s="46" t="s">
        <v>2</v>
      </c>
      <c r="M4" s="47" t="s">
        <v>56</v>
      </c>
      <c r="N4" s="47" t="s">
        <v>69</v>
      </c>
      <c r="O4" s="48" t="s">
        <v>56</v>
      </c>
      <c r="P4" s="47" t="s">
        <v>56</v>
      </c>
      <c r="Q4" s="49" t="s">
        <v>56</v>
      </c>
      <c r="R4" s="50" t="s">
        <v>70</v>
      </c>
      <c r="S4" s="47" t="s">
        <v>56</v>
      </c>
    </row>
    <row r="5" spans="1:19" ht="12.75" customHeight="1">
      <c r="A5" s="25"/>
      <c r="B5" s="26"/>
      <c r="C5" s="27"/>
      <c r="D5" s="28"/>
      <c r="E5" s="28"/>
      <c r="F5" s="28"/>
      <c r="G5" s="51"/>
      <c r="H5" s="31"/>
      <c r="I5" s="32"/>
      <c r="J5" s="33"/>
      <c r="K5" s="33"/>
      <c r="L5" s="52"/>
      <c r="M5" s="53"/>
      <c r="N5" s="53"/>
      <c r="O5" s="54"/>
      <c r="P5" s="38"/>
      <c r="Q5" s="55"/>
      <c r="R5" s="56"/>
      <c r="S5" s="38"/>
    </row>
    <row r="6" spans="1:19" ht="12.75" customHeight="1">
      <c r="A6" s="57" t="s">
        <v>3</v>
      </c>
      <c r="B6" s="58">
        <f>IF(ISERROR('[51]Récolte_N'!$F$18)=TRUE,"",'[51]Récolte_N'!$F$18)</f>
        <v>311550</v>
      </c>
      <c r="C6" s="59">
        <f aca="true" t="shared" si="0" ref="C6:C25">IF(OR(B6="",B6=0),"",(D6/B6)*10)</f>
        <v>86.60247151340073</v>
      </c>
      <c r="D6" s="60">
        <f>IF(ISERROR('[51]Récolte_N'!$H$18)=TRUE,"",'[51]Récolte_N'!$H$18)</f>
        <v>2698100</v>
      </c>
      <c r="E6" s="60">
        <f>IF(ISERROR('[51]Récolte_N'!$I$18)=TRUE,"",'[51]Récolte_N'!$I$18)</f>
        <v>2424600</v>
      </c>
      <c r="F6" s="60">
        <f>D6-E6</f>
        <v>273500</v>
      </c>
      <c r="G6" s="190">
        <f>IF(D6="","",(E6/D6))</f>
        <v>0.8986323709276899</v>
      </c>
      <c r="H6" s="62">
        <f>IF(ISERROR('[1]Récolte_N'!$F$18)=TRUE,"",'[1]Récolte_N'!$F$18)</f>
        <v>330175</v>
      </c>
      <c r="I6" s="63">
        <f aca="true" t="shared" si="1" ref="I6:I13">IF(OR(H6="",H6=0),"",(J6/H6)*10)</f>
        <v>102.81063072613009</v>
      </c>
      <c r="J6" s="64">
        <f>IF(ISERROR('[1]Récolte_N'!$H$18)=TRUE,"",'[1]Récolte_N'!$H$18)</f>
        <v>3394550</v>
      </c>
      <c r="K6" s="64">
        <f>'[21]MA'!$AI168</f>
        <v>3115278.2</v>
      </c>
      <c r="L6" s="65">
        <f>J6-K6</f>
        <v>279271.7999999998</v>
      </c>
      <c r="M6" s="66">
        <f aca="true" t="shared" si="2" ref="M6:M25">B6/H6-1</f>
        <v>-0.05640947982130684</v>
      </c>
      <c r="N6" s="67">
        <f aca="true" t="shared" si="3" ref="N6:N25">B6-H6</f>
        <v>-18625</v>
      </c>
      <c r="O6" s="68">
        <f aca="true" t="shared" si="4" ref="O6:Q25">C6/I6-1</f>
        <v>-0.15765061548844217</v>
      </c>
      <c r="P6" s="69">
        <f t="shared" si="4"/>
        <v>-0.2051671060965371</v>
      </c>
      <c r="Q6" s="70">
        <f t="shared" si="4"/>
        <v>-0.22170674837322724</v>
      </c>
      <c r="R6" s="71">
        <f aca="true" t="shared" si="5" ref="R6:R25">E6-K6</f>
        <v>-690678.2000000002</v>
      </c>
      <c r="S6" s="69">
        <f aca="true" t="shared" si="6" ref="S6:S25">F6/L6-1</f>
        <v>-0.02066732122613102</v>
      </c>
    </row>
    <row r="7" spans="1:19" ht="12.75" customHeight="1">
      <c r="A7" s="57" t="s">
        <v>71</v>
      </c>
      <c r="B7" s="58">
        <f>IF(ISERROR('[52]Récolte_N'!$F$18)=TRUE,"",'[52]Récolte_N'!$F$18)</f>
        <v>59130</v>
      </c>
      <c r="C7" s="59">
        <f t="shared" si="0"/>
        <v>69.33012007441232</v>
      </c>
      <c r="D7" s="60">
        <f>IF(ISERROR('[52]Récolte_N'!$H$18)=TRUE,"",'[52]Récolte_N'!$H$18)</f>
        <v>409949</v>
      </c>
      <c r="E7" s="60">
        <f>IF(ISERROR('[52]Récolte_N'!$I$18)=TRUE,"",'[52]Récolte_N'!$I$18)</f>
        <v>300000</v>
      </c>
      <c r="F7" s="60">
        <f aca="true" t="shared" si="7" ref="F7:F27">D7-E7</f>
        <v>109949</v>
      </c>
      <c r="G7" s="190">
        <f aca="true" t="shared" si="8" ref="G7:G25">IF(D7="","",(E7/D7))</f>
        <v>0.7317983456478733</v>
      </c>
      <c r="H7" s="62">
        <f>IF(ISERROR('[2]Récolte_N'!$F$18)=TRUE,"",'[2]Récolte_N'!$F$18)</f>
        <v>59150</v>
      </c>
      <c r="I7" s="63">
        <f t="shared" si="1"/>
        <v>100.2704987320372</v>
      </c>
      <c r="J7" s="64">
        <f>IF(ISERROR('[2]Récolte_N'!$H$18)=TRUE,"",'[2]Récolte_N'!$H$18)</f>
        <v>593100</v>
      </c>
      <c r="K7" s="64">
        <f>'[21]MA'!$AI169</f>
        <v>491306.5</v>
      </c>
      <c r="L7" s="65">
        <f aca="true" t="shared" si="9" ref="L7:L27">J7-K7</f>
        <v>101793.5</v>
      </c>
      <c r="M7" s="66">
        <f t="shared" si="2"/>
        <v>-0.00033812341504646515</v>
      </c>
      <c r="N7" s="67">
        <f t="shared" si="3"/>
        <v>-20</v>
      </c>
      <c r="O7" s="68">
        <f t="shared" si="4"/>
        <v>-0.3085691110434179</v>
      </c>
      <c r="P7" s="69">
        <f t="shared" si="4"/>
        <v>-0.3088029000168606</v>
      </c>
      <c r="Q7" s="70">
        <f t="shared" si="4"/>
        <v>-0.38938320579923125</v>
      </c>
      <c r="R7" s="71">
        <f t="shared" si="5"/>
        <v>-191306.5</v>
      </c>
      <c r="S7" s="69">
        <f t="shared" si="6"/>
        <v>0.08011808219581806</v>
      </c>
    </row>
    <row r="8" spans="1:19" ht="12.75" customHeight="1">
      <c r="A8" s="57" t="s">
        <v>4</v>
      </c>
      <c r="B8" s="58">
        <f>IF(ISERROR('[53]Récolte_N'!$F$18)=TRUE,"",'[53]Récolte_N'!$F$18)</f>
        <v>49000</v>
      </c>
      <c r="C8" s="59">
        <f t="shared" si="0"/>
        <v>65.00408163265307</v>
      </c>
      <c r="D8" s="60">
        <f>IF(ISERROR('[53]Récolte_N'!$H$18)=TRUE,"",'[53]Récolte_N'!$H$18)</f>
        <v>318520</v>
      </c>
      <c r="E8" s="60">
        <f>IF(ISERROR('[53]Récolte_N'!$I$18)=TRUE,"",'[53]Récolte_N'!$I$18)</f>
        <v>270000</v>
      </c>
      <c r="F8" s="60">
        <f t="shared" si="7"/>
        <v>48520</v>
      </c>
      <c r="G8" s="190">
        <f t="shared" si="8"/>
        <v>0.8476704759512746</v>
      </c>
      <c r="H8" s="62">
        <f>IF(ISERROR('[3]Récolte_N'!$F$18)=TRUE,"",'[3]Récolte_N'!$F$18)</f>
        <v>57700</v>
      </c>
      <c r="I8" s="63">
        <f t="shared" si="1"/>
        <v>107.67417677642982</v>
      </c>
      <c r="J8" s="64">
        <f>IF(ISERROR('[3]Récolte_N'!$H$18)=TRUE,"",'[3]Récolte_N'!$H$18)</f>
        <v>621280</v>
      </c>
      <c r="K8" s="64">
        <f>'[21]MA'!$AI170</f>
        <v>549337.2</v>
      </c>
      <c r="L8" s="65">
        <f t="shared" si="9"/>
        <v>71942.80000000005</v>
      </c>
      <c r="M8" s="66">
        <f t="shared" si="2"/>
        <v>-0.15077989601386477</v>
      </c>
      <c r="N8" s="67">
        <f t="shared" si="3"/>
        <v>-8700</v>
      </c>
      <c r="O8" s="68">
        <f t="shared" si="4"/>
        <v>-0.3962890306779421</v>
      </c>
      <c r="P8" s="69">
        <f t="shared" si="4"/>
        <v>-0.48731650785475145</v>
      </c>
      <c r="Q8" s="70">
        <f t="shared" si="4"/>
        <v>-0.5084986052282641</v>
      </c>
      <c r="R8" s="71">
        <f t="shared" si="5"/>
        <v>-279337.19999999995</v>
      </c>
      <c r="S8" s="69">
        <f t="shared" si="6"/>
        <v>-0.3255753181694351</v>
      </c>
    </row>
    <row r="9" spans="1:19" ht="12.75" customHeight="1">
      <c r="A9" s="57" t="s">
        <v>20</v>
      </c>
      <c r="B9" s="58">
        <f>IF(ISERROR('[54]Récolte_N'!$F$18)=TRUE,"",'[54]Récolte_N'!$F$18)</f>
        <v>26000</v>
      </c>
      <c r="C9" s="59">
        <f t="shared" si="0"/>
        <v>75</v>
      </c>
      <c r="D9" s="60">
        <f>IF(ISERROR('[54]Récolte_N'!$H$18)=TRUE,"",'[54]Récolte_N'!$H$18)</f>
        <v>195000</v>
      </c>
      <c r="E9" s="60">
        <f>IF(ISERROR('[54]Récolte_N'!$I$18)=TRUE,"",'[54]Récolte_N'!$I$18)</f>
        <v>170000</v>
      </c>
      <c r="F9" s="60">
        <f t="shared" si="7"/>
        <v>25000</v>
      </c>
      <c r="G9" s="190">
        <f t="shared" si="8"/>
        <v>0.8717948717948718</v>
      </c>
      <c r="H9" s="62">
        <f>IF(ISERROR('[4]Récolte_N'!$F$18)=TRUE,"",'[4]Récolte_N'!$F$18)</f>
        <v>33000</v>
      </c>
      <c r="I9" s="63">
        <f t="shared" si="1"/>
        <v>105</v>
      </c>
      <c r="J9" s="64">
        <f>IF(ISERROR('[4]Récolte_N'!$H$18)=TRUE,"",'[4]Récolte_N'!$H$18)</f>
        <v>346500</v>
      </c>
      <c r="K9" s="64">
        <f>'[21]MA'!$AI171</f>
        <v>312668.9</v>
      </c>
      <c r="L9" s="65">
        <f t="shared" si="9"/>
        <v>33831.09999999998</v>
      </c>
      <c r="M9" s="66">
        <f t="shared" si="2"/>
        <v>-0.21212121212121215</v>
      </c>
      <c r="N9" s="67">
        <f t="shared" si="3"/>
        <v>-7000</v>
      </c>
      <c r="O9" s="68">
        <f t="shared" si="4"/>
        <v>-0.2857142857142857</v>
      </c>
      <c r="P9" s="69">
        <f t="shared" si="4"/>
        <v>-0.4372294372294372</v>
      </c>
      <c r="Q9" s="70">
        <f t="shared" si="4"/>
        <v>-0.4562938622933077</v>
      </c>
      <c r="R9" s="71">
        <f t="shared" si="5"/>
        <v>-142668.90000000002</v>
      </c>
      <c r="S9" s="69">
        <f t="shared" si="6"/>
        <v>-0.26103496486960176</v>
      </c>
    </row>
    <row r="10" spans="1:19" ht="12.75" customHeight="1">
      <c r="A10" s="57" t="s">
        <v>5</v>
      </c>
      <c r="B10" s="58">
        <f>IF(ISERROR('[55]Récolte_N'!$F$18)=TRUE,"",'[55]Récolte_N'!$F$18)</f>
        <v>18000</v>
      </c>
      <c r="C10" s="59">
        <f t="shared" si="0"/>
        <v>100</v>
      </c>
      <c r="D10" s="60">
        <f>IF(ISERROR('[55]Récolte_N'!$H$18)=TRUE,"",'[55]Récolte_N'!$H$18)</f>
        <v>180000</v>
      </c>
      <c r="E10" s="60">
        <f>IF(ISERROR('[55]Récolte_N'!$I$18)=TRUE,"",'[55]Récolte_N'!$I$18)</f>
        <v>180000</v>
      </c>
      <c r="F10" s="60">
        <f t="shared" si="7"/>
        <v>0</v>
      </c>
      <c r="G10" s="190">
        <f t="shared" si="8"/>
        <v>1</v>
      </c>
      <c r="H10" s="62">
        <f>IF(ISERROR('[5]Récolte_N'!$F$18)=TRUE,"",'[5]Récolte_N'!$F$18)</f>
        <v>18000</v>
      </c>
      <c r="I10" s="63">
        <f t="shared" si="1"/>
        <v>103</v>
      </c>
      <c r="J10" s="64">
        <f>IF(ISERROR('[5]Récolte_N'!$H$18)=TRUE,"",'[5]Récolte_N'!$H$18)</f>
        <v>185400</v>
      </c>
      <c r="K10" s="64">
        <f>'[21]MA'!$AI172</f>
        <v>152228.3</v>
      </c>
      <c r="L10" s="65">
        <f t="shared" si="9"/>
        <v>33171.70000000001</v>
      </c>
      <c r="M10" s="66">
        <f t="shared" si="2"/>
        <v>0</v>
      </c>
      <c r="N10" s="67">
        <f t="shared" si="3"/>
        <v>0</v>
      </c>
      <c r="O10" s="68">
        <f t="shared" si="4"/>
        <v>-0.029126213592232997</v>
      </c>
      <c r="P10" s="69">
        <f t="shared" si="4"/>
        <v>-0.029126213592232997</v>
      </c>
      <c r="Q10" s="70">
        <f t="shared" si="4"/>
        <v>0.18243454075227805</v>
      </c>
      <c r="R10" s="71">
        <f t="shared" si="5"/>
        <v>27771.70000000001</v>
      </c>
      <c r="S10" s="69">
        <f t="shared" si="6"/>
        <v>-1</v>
      </c>
    </row>
    <row r="11" spans="1:19" ht="12.75" customHeight="1">
      <c r="A11" s="57" t="s">
        <v>6</v>
      </c>
      <c r="B11" s="58">
        <f>IF(ISERROR('[56]Récolte_N'!$F$18)=TRUE,"",'[56]Récolte_N'!$F$18)</f>
        <v>36200</v>
      </c>
      <c r="C11" s="59">
        <f t="shared" si="0"/>
        <v>80.11049723756906</v>
      </c>
      <c r="D11" s="60">
        <f>IF(ISERROR('[56]Récolte_N'!$H$18)=TRUE,"",'[56]Récolte_N'!$H$18)</f>
        <v>290000</v>
      </c>
      <c r="E11" s="60">
        <f>IF(ISERROR('[56]Récolte_N'!$I$18)=TRUE,"",'[56]Récolte_N'!$I$18)</f>
        <v>255000</v>
      </c>
      <c r="F11" s="60">
        <f t="shared" si="7"/>
        <v>35000</v>
      </c>
      <c r="G11" s="190">
        <f t="shared" si="8"/>
        <v>0.8793103448275862</v>
      </c>
      <c r="H11" s="62">
        <f>IF(ISERROR('[6]Récolte_N'!$F$18)=TRUE,"",'[6]Récolte_N'!$F$18)</f>
        <v>42800</v>
      </c>
      <c r="I11" s="63">
        <f t="shared" si="1"/>
        <v>101.05140186915888</v>
      </c>
      <c r="J11" s="64">
        <f>IF(ISERROR('[6]Récolte_N'!$H$18)=TRUE,"",'[6]Récolte_N'!$H$18)</f>
        <v>432500</v>
      </c>
      <c r="K11" s="64">
        <f>'[21]MA'!$AI173</f>
        <v>402282.4</v>
      </c>
      <c r="L11" s="65">
        <f t="shared" si="9"/>
        <v>30217.599999999977</v>
      </c>
      <c r="M11" s="66">
        <f t="shared" si="2"/>
        <v>-0.15420560747663548</v>
      </c>
      <c r="N11" s="67">
        <f t="shared" si="3"/>
        <v>-6600</v>
      </c>
      <c r="O11" s="68">
        <f t="shared" si="4"/>
        <v>-0.20723022386868073</v>
      </c>
      <c r="P11" s="69">
        <f t="shared" si="4"/>
        <v>-0.32947976878612717</v>
      </c>
      <c r="Q11" s="70">
        <f t="shared" si="4"/>
        <v>-0.36611693675885404</v>
      </c>
      <c r="R11" s="71">
        <f t="shared" si="5"/>
        <v>-147282.40000000002</v>
      </c>
      <c r="S11" s="69">
        <f t="shared" si="6"/>
        <v>0.15826538176427074</v>
      </c>
    </row>
    <row r="12" spans="1:19" ht="12.75" customHeight="1">
      <c r="A12" s="57" t="s">
        <v>7</v>
      </c>
      <c r="B12" s="58">
        <f>IF(ISERROR('[57]Récolte_N'!$F$18)=TRUE,"",'[57]Récolte_N'!$F$18)</f>
        <v>113800</v>
      </c>
      <c r="C12" s="59">
        <f t="shared" si="0"/>
        <v>76.34007029876977</v>
      </c>
      <c r="D12" s="60">
        <f>IF(ISERROR('[57]Récolte_N'!$H$18)=TRUE,"",'[57]Récolte_N'!$H$18)</f>
        <v>868750</v>
      </c>
      <c r="E12" s="60">
        <f>IF(ISERROR('[57]Récolte_N'!$I$18)=TRUE,"",'[57]Récolte_N'!$I$18)</f>
        <v>800000</v>
      </c>
      <c r="F12" s="60">
        <f t="shared" si="7"/>
        <v>68750</v>
      </c>
      <c r="G12" s="190">
        <f t="shared" si="8"/>
        <v>0.920863309352518</v>
      </c>
      <c r="H12" s="62">
        <f>IF(ISERROR('[7]Récolte_N'!$F$18)=TRUE,"",'[7]Récolte_N'!$F$18)</f>
        <v>133200</v>
      </c>
      <c r="I12" s="63">
        <f t="shared" si="1"/>
        <v>102.85285285285285</v>
      </c>
      <c r="J12" s="64">
        <f>IF(ISERROR('[7]Récolte_N'!$H$18)=TRUE,"",'[7]Récolte_N'!$H$18)</f>
        <v>1370000</v>
      </c>
      <c r="K12" s="64">
        <f>'[21]MA'!$AI174</f>
        <v>1327100.1</v>
      </c>
      <c r="L12" s="65">
        <f t="shared" si="9"/>
        <v>42899.89999999991</v>
      </c>
      <c r="M12" s="66">
        <f t="shared" si="2"/>
        <v>-0.14564564564564564</v>
      </c>
      <c r="N12" s="67">
        <f t="shared" si="3"/>
        <v>-19400</v>
      </c>
      <c r="O12" s="68">
        <f t="shared" si="4"/>
        <v>-0.25777391505137703</v>
      </c>
      <c r="P12" s="69">
        <f t="shared" si="4"/>
        <v>-0.36587591240875916</v>
      </c>
      <c r="Q12" s="70">
        <f t="shared" si="4"/>
        <v>-0.3971818704557404</v>
      </c>
      <c r="R12" s="71">
        <f t="shared" si="5"/>
        <v>-527100.1000000001</v>
      </c>
      <c r="S12" s="69">
        <f t="shared" si="6"/>
        <v>0.6025678381534725</v>
      </c>
    </row>
    <row r="13" spans="1:19" ht="12.75" customHeight="1">
      <c r="A13" s="57" t="s">
        <v>8</v>
      </c>
      <c r="B13" s="58">
        <f>IF(ISERROR('[58]Récolte_N'!$F$18)=TRUE,"",'[58]Récolte_N'!$F$18)</f>
        <v>4350</v>
      </c>
      <c r="C13" s="59">
        <f t="shared" si="0"/>
        <v>79.3103448275862</v>
      </c>
      <c r="D13" s="60">
        <f>IF(ISERROR('[58]Récolte_N'!$H$18)=TRUE,"",'[58]Récolte_N'!$H$18)</f>
        <v>34500</v>
      </c>
      <c r="E13" s="60">
        <f>IF(ISERROR('[58]Récolte_N'!$I$18)=TRUE,"",'[58]Récolte_N'!$I$18)</f>
        <v>27500</v>
      </c>
      <c r="F13" s="60">
        <f t="shared" si="7"/>
        <v>7000</v>
      </c>
      <c r="G13" s="190">
        <f t="shared" si="8"/>
        <v>0.7971014492753623</v>
      </c>
      <c r="H13" s="62">
        <f>IF(ISERROR('[8]Récolte_N'!$F$18)=TRUE,"",'[8]Récolte_N'!$F$18)</f>
        <v>5350</v>
      </c>
      <c r="I13" s="63">
        <f t="shared" si="1"/>
        <v>79.4392523364486</v>
      </c>
      <c r="J13" s="64">
        <f>IF(ISERROR('[8]Récolte_N'!$H$18)=TRUE,"",'[8]Récolte_N'!$H$18)</f>
        <v>42500</v>
      </c>
      <c r="K13" s="64">
        <f>'[21]MA'!$AI175</f>
        <v>35361.6</v>
      </c>
      <c r="L13" s="65">
        <f t="shared" si="9"/>
        <v>7138.4000000000015</v>
      </c>
      <c r="M13" s="66">
        <f t="shared" si="2"/>
        <v>-0.1869158878504673</v>
      </c>
      <c r="N13" s="67">
        <f t="shared" si="3"/>
        <v>-1000</v>
      </c>
      <c r="O13" s="68">
        <f t="shared" si="4"/>
        <v>-0.0016227180527383922</v>
      </c>
      <c r="P13" s="69">
        <f t="shared" si="4"/>
        <v>-0.18823529411764706</v>
      </c>
      <c r="Q13" s="70">
        <f t="shared" si="4"/>
        <v>-0.22232025700194558</v>
      </c>
      <c r="R13" s="71">
        <f t="shared" si="5"/>
        <v>-7861.5999999999985</v>
      </c>
      <c r="S13" s="69">
        <f t="shared" si="6"/>
        <v>-0.01938809817326026</v>
      </c>
    </row>
    <row r="14" spans="1:19" ht="12.75" customHeight="1">
      <c r="A14" s="57" t="s">
        <v>19</v>
      </c>
      <c r="B14" s="58">
        <f>IF(ISERROR('[59]Récolte_N'!$F$18)=TRUE,"",'[59]Récolte_N'!$F$18)</f>
        <v>42000</v>
      </c>
      <c r="C14" s="59">
        <f>IF(OR(B14="",B14=0),"",(D14/B14)*10)</f>
        <v>61.54761904761905</v>
      </c>
      <c r="D14" s="60">
        <f>IF(ISERROR('[59]Récolte_N'!$H$18)=TRUE,"",'[59]Récolte_N'!$H$18)</f>
        <v>258500</v>
      </c>
      <c r="E14" s="60">
        <f>IF(ISERROR('[59]Récolte_N'!$I$18)=TRUE,"",'[59]Récolte_N'!$I$18)</f>
        <v>233000</v>
      </c>
      <c r="F14" s="60">
        <f t="shared" si="7"/>
        <v>25500</v>
      </c>
      <c r="G14" s="190">
        <f t="shared" si="8"/>
        <v>0.9013539651837524</v>
      </c>
      <c r="H14" s="62">
        <f>IF(ISERROR('[9]Récolte_N'!$F$18)=TRUE,"",'[9]Récolte_N'!$F$18)</f>
        <v>53230</v>
      </c>
      <c r="I14" s="63">
        <f>IF(OR(H14="",H14=0),"",(J14/H14)*10)</f>
        <v>99.40634980274281</v>
      </c>
      <c r="J14" s="64">
        <f>IF(ISERROR('[9]Récolte_N'!$H$18)=TRUE,"",'[9]Récolte_N'!$H$18)</f>
        <v>529140</v>
      </c>
      <c r="K14" s="64">
        <f>'[21]MA'!$AI176</f>
        <v>519962.4</v>
      </c>
      <c r="L14" s="65">
        <f t="shared" si="9"/>
        <v>9177.599999999977</v>
      </c>
      <c r="M14" s="66">
        <f t="shared" si="2"/>
        <v>-0.21097125681006956</v>
      </c>
      <c r="N14" s="67">
        <f t="shared" si="3"/>
        <v>-11230</v>
      </c>
      <c r="O14" s="68">
        <f t="shared" si="4"/>
        <v>-0.38084821372325617</v>
      </c>
      <c r="P14" s="69">
        <f t="shared" si="4"/>
        <v>-0.5114714442302604</v>
      </c>
      <c r="Q14" s="70">
        <f t="shared" si="4"/>
        <v>-0.551890675171897</v>
      </c>
      <c r="R14" s="71">
        <f t="shared" si="5"/>
        <v>-286962.4</v>
      </c>
      <c r="S14" s="69">
        <f t="shared" si="6"/>
        <v>1.7785041841004254</v>
      </c>
    </row>
    <row r="15" spans="1:19" ht="12.75" customHeight="1">
      <c r="A15" s="57" t="s">
        <v>9</v>
      </c>
      <c r="B15" s="58">
        <f>IF(ISERROR('[60]Récolte_N'!$F$18)=TRUE,"",'[60]Récolte_N'!$F$18)</f>
        <v>9500</v>
      </c>
      <c r="C15" s="59">
        <f>IF(OR(B15="",B15=0),"",(D15/B15)*10)</f>
        <v>60</v>
      </c>
      <c r="D15" s="60">
        <f>IF(ISERROR('[60]Récolte_N'!$H$18)=TRUE,"",'[60]Récolte_N'!$H$18)</f>
        <v>57000</v>
      </c>
      <c r="E15" s="60">
        <f>IF(ISERROR('[60]Récolte_N'!$I$18)=TRUE,"",'[60]Récolte_N'!$I$18)</f>
        <v>57000</v>
      </c>
      <c r="F15" s="60">
        <f t="shared" si="7"/>
        <v>0</v>
      </c>
      <c r="G15" s="190">
        <f t="shared" si="8"/>
        <v>1</v>
      </c>
      <c r="H15" s="62">
        <f>IF(ISERROR('[10]Récolte_N'!$F$18)=TRUE,"",'[10]Récolte_N'!$F$18)</f>
        <v>23500</v>
      </c>
      <c r="I15" s="63">
        <f>IF(OR(H15="",H15=0),"",(J15/H15)*10)</f>
        <v>95.74468085106383</v>
      </c>
      <c r="J15" s="64">
        <f>IF(ISERROR('[10]Récolte_N'!$H$18)=TRUE,"",'[10]Récolte_N'!$H$18)</f>
        <v>225000</v>
      </c>
      <c r="K15" s="64">
        <f>'[21]MA'!$AI177</f>
        <v>226154.4</v>
      </c>
      <c r="L15" s="65">
        <f t="shared" si="9"/>
        <v>-1154.3999999999942</v>
      </c>
      <c r="M15" s="66">
        <f t="shared" si="2"/>
        <v>-0.5957446808510638</v>
      </c>
      <c r="N15" s="67">
        <f t="shared" si="3"/>
        <v>-14000</v>
      </c>
      <c r="O15" s="68">
        <f t="shared" si="4"/>
        <v>-0.3733333333333334</v>
      </c>
      <c r="P15" s="69">
        <f t="shared" si="4"/>
        <v>-0.7466666666666666</v>
      </c>
      <c r="Q15" s="70">
        <f t="shared" si="4"/>
        <v>-0.7479598009147732</v>
      </c>
      <c r="R15" s="71">
        <f t="shared" si="5"/>
        <v>-169154.4</v>
      </c>
      <c r="S15" s="69">
        <f t="shared" si="6"/>
        <v>-1</v>
      </c>
    </row>
    <row r="16" spans="1:19" ht="12.75" customHeight="1">
      <c r="A16" s="57" t="s">
        <v>21</v>
      </c>
      <c r="B16" s="58">
        <f>IF(ISERROR('[61]Récolte_N'!$F$18)=TRUE,"",'[61]Récolte_N'!$F$18)</f>
        <v>127000</v>
      </c>
      <c r="C16" s="59">
        <f>IF(OR(B16="",B16=0),"",(D16/B16)*10)</f>
        <v>95.27559055118111</v>
      </c>
      <c r="D16" s="60">
        <f>IF(ISERROR('[61]Récolte_N'!$H$18)=TRUE,"",'[61]Récolte_N'!$H$18)</f>
        <v>1210000</v>
      </c>
      <c r="E16" s="60">
        <f>IF(ISERROR('[61]Récolte_N'!$I$18)=TRUE,"",'[61]Récolte_N'!$I$18)</f>
        <v>1190000</v>
      </c>
      <c r="F16" s="60">
        <f t="shared" si="7"/>
        <v>20000</v>
      </c>
      <c r="G16" s="190">
        <f t="shared" si="8"/>
        <v>0.9834710743801653</v>
      </c>
      <c r="H16" s="62">
        <f>IF(ISERROR('[11]Récolte_N'!$F$18)=TRUE,"",'[11]Récolte_N'!$F$18)</f>
        <v>136000</v>
      </c>
      <c r="I16" s="63">
        <f>IF(OR(H16="",H16=0),"",(J16/H16)*10)</f>
        <v>115.44117647058825</v>
      </c>
      <c r="J16" s="64">
        <f>IF(ISERROR('[11]Récolte_N'!$H$18)=TRUE,"",'[11]Récolte_N'!$H$18)</f>
        <v>1570000</v>
      </c>
      <c r="K16" s="64">
        <f>'[21]MA'!$AI178</f>
        <v>1526537.7</v>
      </c>
      <c r="L16" s="65">
        <f t="shared" si="9"/>
        <v>43462.30000000005</v>
      </c>
      <c r="M16" s="66">
        <f t="shared" si="2"/>
        <v>-0.06617647058823528</v>
      </c>
      <c r="N16" s="67">
        <f t="shared" si="3"/>
        <v>-9000</v>
      </c>
      <c r="O16" s="68">
        <f t="shared" si="4"/>
        <v>-0.1746827824865841</v>
      </c>
      <c r="P16" s="69">
        <f t="shared" si="4"/>
        <v>-0.2292993630573248</v>
      </c>
      <c r="Q16" s="70">
        <f t="shared" si="4"/>
        <v>-0.22045816490480385</v>
      </c>
      <c r="R16" s="71">
        <f t="shared" si="5"/>
        <v>-336537.69999999995</v>
      </c>
      <c r="S16" s="69">
        <f t="shared" si="6"/>
        <v>-0.5398310719865267</v>
      </c>
    </row>
    <row r="17" spans="1:19" ht="12.75" customHeight="1">
      <c r="A17" s="57" t="s">
        <v>10</v>
      </c>
      <c r="B17" s="58">
        <f>IF(ISERROR('[62]Récolte_N'!$F$18)=TRUE,"",'[62]Récolte_N'!$F$18)</f>
        <v>83007.74936571222</v>
      </c>
      <c r="C17" s="59">
        <f t="shared" si="0"/>
        <v>81.2716154287499</v>
      </c>
      <c r="D17" s="60">
        <f>IF(ISERROR('[62]Récolte_N'!$H$18)=TRUE,"",'[62]Récolte_N'!$H$18)</f>
        <v>674617.3884056222</v>
      </c>
      <c r="E17" s="60">
        <f>IF(ISERROR('[62]Récolte_N'!$I$18)=TRUE,"",'[62]Récolte_N'!$I$18)</f>
        <v>500000</v>
      </c>
      <c r="F17" s="60">
        <f t="shared" si="7"/>
        <v>174617.38840562222</v>
      </c>
      <c r="G17" s="190">
        <f t="shared" si="8"/>
        <v>0.7411608544240024</v>
      </c>
      <c r="H17" s="62">
        <f>IF(ISERROR('[12]Récolte_N'!$F$18)=TRUE,"",'[12]Récolte_N'!$F$18)</f>
        <v>101816.18611078929</v>
      </c>
      <c r="I17" s="63">
        <f aca="true" t="shared" si="10" ref="I17:I25">IF(OR(H17="",H17=0),"",(J17/H17)*10)</f>
        <v>94.55371645657982</v>
      </c>
      <c r="J17" s="64">
        <f>IF(ISERROR('[12]Récolte_N'!$H$18)=TRUE,"",'[12]Récolte_N'!$H$18)</f>
        <v>962709.879220993</v>
      </c>
      <c r="K17" s="64">
        <f>'[21]MA'!$AI179</f>
        <v>726741.3</v>
      </c>
      <c r="L17" s="65">
        <f t="shared" si="9"/>
        <v>235968.57922099298</v>
      </c>
      <c r="M17" s="66">
        <f t="shared" si="2"/>
        <v>-0.18472933885591658</v>
      </c>
      <c r="N17" s="67">
        <f t="shared" si="3"/>
        <v>-18808.436745077066</v>
      </c>
      <c r="O17" s="68">
        <f t="shared" si="4"/>
        <v>-0.14047148568643752</v>
      </c>
      <c r="P17" s="69">
        <f t="shared" si="4"/>
        <v>-0.2992516198633901</v>
      </c>
      <c r="Q17" s="70">
        <f t="shared" si="4"/>
        <v>-0.31199726780354997</v>
      </c>
      <c r="R17" s="71">
        <f t="shared" si="5"/>
        <v>-226741.30000000005</v>
      </c>
      <c r="S17" s="69">
        <f t="shared" si="6"/>
        <v>-0.2599972886979719</v>
      </c>
    </row>
    <row r="18" spans="1:19" ht="12.75" customHeight="1">
      <c r="A18" s="57" t="s">
        <v>11</v>
      </c>
      <c r="B18" s="58">
        <f>IF(ISERROR('[63]Récolte_N'!$F$18)=TRUE,"",'[63]Récolte_N'!$F$18)</f>
        <v>117818</v>
      </c>
      <c r="C18" s="59">
        <f t="shared" si="0"/>
        <v>79.87234548201462</v>
      </c>
      <c r="D18" s="60">
        <f>IF(ISERROR('[63]Récolte_N'!$H$18)=TRUE,"",'[63]Récolte_N'!$H$18)</f>
        <v>941040</v>
      </c>
      <c r="E18" s="60">
        <f>IF(ISERROR('[63]Récolte_N'!$I$18)=TRUE,"",'[63]Récolte_N'!$I$18)</f>
        <v>867000</v>
      </c>
      <c r="F18" s="60">
        <f t="shared" si="7"/>
        <v>74040</v>
      </c>
      <c r="G18" s="190">
        <f t="shared" si="8"/>
        <v>0.9213210915582759</v>
      </c>
      <c r="H18" s="62">
        <f>IF(ISERROR('[13]Récolte_N'!$F$18)=TRUE,"",'[13]Récolte_N'!$F$18)</f>
        <v>144700</v>
      </c>
      <c r="I18" s="63">
        <f t="shared" si="10"/>
        <v>96.95438838977195</v>
      </c>
      <c r="J18" s="64">
        <f>IF(ISERROR('[13]Récolte_N'!$H$18)=TRUE,"",'[13]Récolte_N'!$H$18)</f>
        <v>1402930</v>
      </c>
      <c r="K18" s="64">
        <f>'[21]MA'!$AI180</f>
        <v>1273912.7</v>
      </c>
      <c r="L18" s="65">
        <f t="shared" si="9"/>
        <v>129017.30000000005</v>
      </c>
      <c r="M18" s="66">
        <f t="shared" si="2"/>
        <v>-0.1857774706288874</v>
      </c>
      <c r="N18" s="67">
        <f t="shared" si="3"/>
        <v>-26882</v>
      </c>
      <c r="O18" s="68">
        <f t="shared" si="4"/>
        <v>-0.17618638198288472</v>
      </c>
      <c r="P18" s="69">
        <f t="shared" si="4"/>
        <v>-0.3292323922077367</v>
      </c>
      <c r="Q18" s="70">
        <f t="shared" si="4"/>
        <v>-0.31941961172064615</v>
      </c>
      <c r="R18" s="71">
        <f t="shared" si="5"/>
        <v>-406912.69999999995</v>
      </c>
      <c r="S18" s="69">
        <f t="shared" si="6"/>
        <v>-0.42612347336364986</v>
      </c>
    </row>
    <row r="19" spans="1:19" ht="12.75" customHeight="1">
      <c r="A19" s="57" t="s">
        <v>12</v>
      </c>
      <c r="B19" s="58">
        <f>IF(ISERROR('[64]Récolte_N'!$F$18)=TRUE,"",'[64]Récolte_N'!$F$18)</f>
        <v>150000</v>
      </c>
      <c r="C19" s="59">
        <f t="shared" si="0"/>
        <v>85.06666666666666</v>
      </c>
      <c r="D19" s="60">
        <f>IF(ISERROR('[64]Récolte_N'!$H$18)=TRUE,"",'[64]Récolte_N'!$H$18)</f>
        <v>1276000</v>
      </c>
      <c r="E19" s="60">
        <f>IF(ISERROR('[64]Récolte_N'!$I$18)=TRUE,"",'[64]Récolte_N'!$I$18)</f>
        <v>1050000</v>
      </c>
      <c r="F19" s="60">
        <f t="shared" si="7"/>
        <v>226000</v>
      </c>
      <c r="G19" s="190">
        <f t="shared" si="8"/>
        <v>0.822884012539185</v>
      </c>
      <c r="H19" s="62">
        <f>IF(ISERROR('[14]Récolte_N'!$F$18)=TRUE,"",'[14]Récolte_N'!$F$18)</f>
        <v>164300</v>
      </c>
      <c r="I19" s="63">
        <f t="shared" si="10"/>
        <v>103.46926354230067</v>
      </c>
      <c r="J19" s="64">
        <f>IF(ISERROR('[14]Récolte_N'!$H$18)=TRUE,"",'[14]Récolte_N'!$H$18)</f>
        <v>1700000</v>
      </c>
      <c r="K19" s="64">
        <f>'[21]MA'!$AI181</f>
        <v>1474667.6</v>
      </c>
      <c r="L19" s="65">
        <f t="shared" si="9"/>
        <v>225332.3999999999</v>
      </c>
      <c r="M19" s="66">
        <f t="shared" si="2"/>
        <v>-0.0870359099208764</v>
      </c>
      <c r="N19" s="67">
        <f t="shared" si="3"/>
        <v>-14300</v>
      </c>
      <c r="O19" s="68">
        <f t="shared" si="4"/>
        <v>-0.17785568627450976</v>
      </c>
      <c r="P19" s="69">
        <f t="shared" si="4"/>
        <v>-0.24941176470588233</v>
      </c>
      <c r="Q19" s="70">
        <f t="shared" si="4"/>
        <v>-0.28797513419295306</v>
      </c>
      <c r="R19" s="71">
        <f t="shared" si="5"/>
        <v>-424667.6000000001</v>
      </c>
      <c r="S19" s="69">
        <f t="shared" si="6"/>
        <v>0.0029627341651714545</v>
      </c>
    </row>
    <row r="20" spans="1:19" ht="12.75" customHeight="1">
      <c r="A20" s="57" t="s">
        <v>13</v>
      </c>
      <c r="B20" s="58">
        <f>IF(ISERROR('[65]Récolte_N'!$F$18)=TRUE,"",'[65]Récolte_N'!$F$18)</f>
        <v>40100</v>
      </c>
      <c r="C20" s="59">
        <f t="shared" si="0"/>
        <v>80</v>
      </c>
      <c r="D20" s="60">
        <f>IF(ISERROR('[65]Récolte_N'!$H$18)=TRUE,"",'[65]Récolte_N'!$H$18)</f>
        <v>320800</v>
      </c>
      <c r="E20" s="60">
        <f>IF(ISERROR('[65]Récolte_N'!$I$18)=TRUE,"",'[65]Récolte_N'!$I$18)</f>
        <v>300000</v>
      </c>
      <c r="F20" s="60">
        <f t="shared" si="7"/>
        <v>20800</v>
      </c>
      <c r="G20" s="190">
        <f t="shared" si="8"/>
        <v>0.9351620947630923</v>
      </c>
      <c r="H20" s="62">
        <f>IF(ISERROR('[15]Récolte_N'!$F$18)=TRUE,"",'[15]Récolte_N'!$F$18)</f>
        <v>43170</v>
      </c>
      <c r="I20" s="63">
        <f t="shared" si="10"/>
        <v>108</v>
      </c>
      <c r="J20" s="64">
        <f>IF(ISERROR('[15]Récolte_N'!$H$18)=TRUE,"",'[15]Récolte_N'!$H$18)</f>
        <v>466236</v>
      </c>
      <c r="K20" s="64">
        <f>'[21]MA'!$AI182</f>
        <v>439543.3</v>
      </c>
      <c r="L20" s="65">
        <f t="shared" si="9"/>
        <v>26692.70000000001</v>
      </c>
      <c r="M20" s="66">
        <f t="shared" si="2"/>
        <v>-0.07111419967570076</v>
      </c>
      <c r="N20" s="67">
        <f t="shared" si="3"/>
        <v>-3070</v>
      </c>
      <c r="O20" s="68">
        <f t="shared" si="4"/>
        <v>-0.2592592592592593</v>
      </c>
      <c r="P20" s="69">
        <f t="shared" si="4"/>
        <v>-0.31193644420422273</v>
      </c>
      <c r="Q20" s="70">
        <f t="shared" si="4"/>
        <v>-0.3174733865810262</v>
      </c>
      <c r="R20" s="71">
        <f t="shared" si="5"/>
        <v>-139543.3</v>
      </c>
      <c r="S20" s="69">
        <f t="shared" si="6"/>
        <v>-0.22076073233505822</v>
      </c>
    </row>
    <row r="21" spans="1:19" ht="12.75" customHeight="1">
      <c r="A21" s="57" t="s">
        <v>14</v>
      </c>
      <c r="B21" s="58">
        <f>IF(ISERROR('[66]Récolte_N'!$F$18)=TRUE,"",'[66]Récolte_N'!$F$18)</f>
        <v>196850</v>
      </c>
      <c r="C21" s="59">
        <f t="shared" si="0"/>
        <v>83.05613411226823</v>
      </c>
      <c r="D21" s="60">
        <f>IF(ISERROR('[66]Récolte_N'!$H$18)=TRUE,"",'[66]Récolte_N'!$H$18)</f>
        <v>1634960</v>
      </c>
      <c r="E21" s="60">
        <f>IF(ISERROR('[66]Récolte_N'!$I$18)=TRUE,"",'[66]Récolte_N'!$I$18)</f>
        <v>1500000</v>
      </c>
      <c r="F21" s="60">
        <f t="shared" si="7"/>
        <v>134960</v>
      </c>
      <c r="G21" s="190">
        <f t="shared" si="8"/>
        <v>0.9174536380094925</v>
      </c>
      <c r="H21" s="62">
        <f>IF(ISERROR('[16]Récolte_N'!$F$18)=TRUE,"",'[16]Récolte_N'!$F$18)</f>
        <v>210460</v>
      </c>
      <c r="I21" s="63">
        <f t="shared" si="10"/>
        <v>102.40064620355412</v>
      </c>
      <c r="J21" s="64">
        <f>IF(ISERROR('[16]Récolte_N'!$H$18)=TRUE,"",'[16]Récolte_N'!$H$18)</f>
        <v>2155124</v>
      </c>
      <c r="K21" s="64">
        <f>'[21]MA'!$AI183</f>
        <v>2004191.4</v>
      </c>
      <c r="L21" s="65">
        <f t="shared" si="9"/>
        <v>150932.6000000001</v>
      </c>
      <c r="M21" s="66">
        <f t="shared" si="2"/>
        <v>-0.06466787037916943</v>
      </c>
      <c r="N21" s="67">
        <f t="shared" si="3"/>
        <v>-13610</v>
      </c>
      <c r="O21" s="68">
        <f t="shared" si="4"/>
        <v>-0.18891005875912614</v>
      </c>
      <c r="P21" s="69">
        <f t="shared" si="4"/>
        <v>-0.24136151794513916</v>
      </c>
      <c r="Q21" s="70">
        <f t="shared" si="4"/>
        <v>-0.2515684879198663</v>
      </c>
      <c r="R21" s="71">
        <f t="shared" si="5"/>
        <v>-504191.3999999999</v>
      </c>
      <c r="S21" s="69">
        <f t="shared" si="6"/>
        <v>-0.1058260442078125</v>
      </c>
    </row>
    <row r="22" spans="1:19" ht="12.75" customHeight="1">
      <c r="A22" s="57" t="s">
        <v>15</v>
      </c>
      <c r="B22" s="58">
        <f>IF(ISERROR('[67]Récolte_N'!$F$18)=TRUE,"",'[67]Récolte_N'!$F$18)</f>
        <v>9100</v>
      </c>
      <c r="C22" s="59">
        <f t="shared" si="0"/>
        <v>84.98000000000002</v>
      </c>
      <c r="D22" s="60">
        <f>IF(ISERROR('[67]Récolte_N'!$H$18)=TRUE,"",'[67]Récolte_N'!$H$18)</f>
        <v>77331.8</v>
      </c>
      <c r="E22" s="60">
        <f>IF(ISERROR('[67]Récolte_N'!$I$18)=TRUE,"",'[67]Récolte_N'!$I$18)</f>
        <v>60000</v>
      </c>
      <c r="F22" s="60">
        <f t="shared" si="7"/>
        <v>17331.800000000003</v>
      </c>
      <c r="G22" s="190">
        <f t="shared" si="8"/>
        <v>0.7758774527425975</v>
      </c>
      <c r="H22" s="62">
        <f>IF(ISERROR('[17]Récolte_N'!$F$18)=TRUE,"",'[17]Récolte_N'!$F$18)</f>
        <v>10139</v>
      </c>
      <c r="I22" s="63">
        <f t="shared" si="10"/>
        <v>88.98000000000002</v>
      </c>
      <c r="J22" s="64">
        <f>IF(ISERROR('[17]Récolte_N'!$H$18)=TRUE,"",'[17]Récolte_N'!$H$18)</f>
        <v>90216.82200000001</v>
      </c>
      <c r="K22" s="64">
        <f>'[21]MA'!$AI184</f>
        <v>61870.7</v>
      </c>
      <c r="L22" s="65">
        <f t="shared" si="9"/>
        <v>28346.122000000018</v>
      </c>
      <c r="M22" s="66">
        <f t="shared" si="2"/>
        <v>-0.10247558930861034</v>
      </c>
      <c r="N22" s="67">
        <f t="shared" si="3"/>
        <v>-1039</v>
      </c>
      <c r="O22" s="68">
        <f t="shared" si="4"/>
        <v>-0.044953922229714505</v>
      </c>
      <c r="P22" s="69">
        <f t="shared" si="4"/>
        <v>-0.14282283186610156</v>
      </c>
      <c r="Q22" s="70">
        <f t="shared" si="4"/>
        <v>-0.030235636577572222</v>
      </c>
      <c r="R22" s="71">
        <f t="shared" si="5"/>
        <v>-1870.699999999997</v>
      </c>
      <c r="S22" s="69">
        <f t="shared" si="6"/>
        <v>-0.3885653917668176</v>
      </c>
    </row>
    <row r="23" spans="1:19" ht="12.75" customHeight="1">
      <c r="A23" s="57" t="s">
        <v>22</v>
      </c>
      <c r="B23" s="58">
        <f>IF(ISERROR('[68]Récolte_N'!$F$18)=TRUE,"",'[68]Récolte_N'!$F$18)</f>
        <v>12700</v>
      </c>
      <c r="C23" s="59">
        <f t="shared" si="0"/>
        <v>90</v>
      </c>
      <c r="D23" s="60">
        <f>IF(ISERROR('[68]Récolte_N'!$H$18)=TRUE,"",'[68]Récolte_N'!$H$18)</f>
        <v>114300</v>
      </c>
      <c r="E23" s="60">
        <f>IF(ISERROR('[68]Récolte_N'!$I$18)=TRUE,"",'[68]Récolte_N'!$I$18)</f>
        <v>106600</v>
      </c>
      <c r="F23" s="60">
        <f t="shared" si="7"/>
        <v>7700</v>
      </c>
      <c r="G23" s="190">
        <f t="shared" si="8"/>
        <v>0.9326334208223972</v>
      </c>
      <c r="H23" s="62">
        <f>IF(ISERROR('[18]Récolte_N'!$F$18)=TRUE,"",'[18]Récolte_N'!$F$18)</f>
        <v>16100</v>
      </c>
      <c r="I23" s="63">
        <f t="shared" si="10"/>
        <v>93.16770186335404</v>
      </c>
      <c r="J23" s="64">
        <f>IF(ISERROR('[18]Récolte_N'!$H$18)=TRUE,"",'[18]Récolte_N'!$H$18)</f>
        <v>150000</v>
      </c>
      <c r="K23" s="64">
        <f>'[21]MA'!$AI185</f>
        <v>123559.7</v>
      </c>
      <c r="L23" s="65">
        <f t="shared" si="9"/>
        <v>26440.300000000003</v>
      </c>
      <c r="M23" s="66">
        <f t="shared" si="2"/>
        <v>-0.21118012422360244</v>
      </c>
      <c r="N23" s="67">
        <f t="shared" si="3"/>
        <v>-3400</v>
      </c>
      <c r="O23" s="68">
        <f t="shared" si="4"/>
        <v>-0.03400000000000003</v>
      </c>
      <c r="P23" s="69">
        <f t="shared" si="4"/>
        <v>-0.238</v>
      </c>
      <c r="Q23" s="70">
        <f t="shared" si="4"/>
        <v>-0.1372591548862614</v>
      </c>
      <c r="R23" s="71">
        <f t="shared" si="5"/>
        <v>-16959.699999999997</v>
      </c>
      <c r="S23" s="69">
        <f t="shared" si="6"/>
        <v>-0.7087778882993008</v>
      </c>
    </row>
    <row r="24" spans="1:19" ht="12.75" customHeight="1">
      <c r="A24" s="57" t="s">
        <v>16</v>
      </c>
      <c r="B24" s="58">
        <f>IF(ISERROR('[69]Récolte_N'!$F$18)=TRUE,"",'[69]Récolte_N'!$F$18)</f>
        <v>160400</v>
      </c>
      <c r="C24" s="59">
        <f t="shared" si="0"/>
        <v>87.5642144638404</v>
      </c>
      <c r="D24" s="60">
        <f>IF(ISERROR('[69]Récolte_N'!$H$18)=TRUE,"",'[69]Récolte_N'!$H$18)</f>
        <v>1404530</v>
      </c>
      <c r="E24" s="60">
        <f>IF(ISERROR('[69]Récolte_N'!$I$18)=TRUE,"",'[69]Récolte_N'!$I$18)</f>
        <v>1100000</v>
      </c>
      <c r="F24" s="60">
        <f t="shared" si="7"/>
        <v>304530</v>
      </c>
      <c r="G24" s="190">
        <f t="shared" si="8"/>
        <v>0.7831801385516863</v>
      </c>
      <c r="H24" s="62">
        <f>IF(ISERROR('[19]Récolte_N'!$F$18)=TRUE,"",'[19]Récolte_N'!$F$18)</f>
        <v>175729</v>
      </c>
      <c r="I24" s="63">
        <f t="shared" si="10"/>
        <v>95.63134144051352</v>
      </c>
      <c r="J24" s="64">
        <f>IF(ISERROR('[19]Récolte_N'!$H$18)=TRUE,"",'[19]Récolte_N'!$H$18)</f>
        <v>1680520</v>
      </c>
      <c r="K24" s="64">
        <f>'[21]MA'!$AI186</f>
        <v>1399821</v>
      </c>
      <c r="L24" s="65">
        <f t="shared" si="9"/>
        <v>280699</v>
      </c>
      <c r="M24" s="66">
        <f t="shared" si="2"/>
        <v>-0.0872309066801723</v>
      </c>
      <c r="N24" s="67">
        <f t="shared" si="3"/>
        <v>-15329</v>
      </c>
      <c r="O24" s="68">
        <f t="shared" si="4"/>
        <v>-0.08435651801131738</v>
      </c>
      <c r="P24" s="69">
        <f t="shared" si="4"/>
        <v>-0.1642289291409802</v>
      </c>
      <c r="Q24" s="70">
        <f t="shared" si="4"/>
        <v>-0.21418524225597413</v>
      </c>
      <c r="R24" s="71">
        <f t="shared" si="5"/>
        <v>-299821</v>
      </c>
      <c r="S24" s="69">
        <f t="shared" si="6"/>
        <v>0.08489877056918615</v>
      </c>
    </row>
    <row r="25" spans="1:19" ht="12.75" customHeight="1">
      <c r="A25" s="57" t="s">
        <v>17</v>
      </c>
      <c r="B25" s="58">
        <f>IF(ISERROR('[70]Récolte_N'!$F$18)=TRUE,"",'[70]Récolte_N'!$F$18)</f>
        <v>4000</v>
      </c>
      <c r="C25" s="59">
        <f t="shared" si="0"/>
        <v>53</v>
      </c>
      <c r="D25" s="60">
        <f>IF(ISERROR('[70]Récolte_N'!$H$18)=TRUE,"",'[70]Récolte_N'!$H$18)</f>
        <v>21200</v>
      </c>
      <c r="E25" s="60">
        <f>IF(ISERROR('[70]Récolte_N'!$I$18)=TRUE,"",'[70]Récolte_N'!$I$18)</f>
        <v>16000</v>
      </c>
      <c r="F25" s="60">
        <f t="shared" si="7"/>
        <v>5200</v>
      </c>
      <c r="G25" s="190">
        <f t="shared" si="8"/>
        <v>0.7547169811320755</v>
      </c>
      <c r="H25" s="62">
        <f>IF(ISERROR('[20]Récolte_N'!$F$18)=TRUE,"",'[20]Récolte_N'!$F$18)</f>
        <v>5000</v>
      </c>
      <c r="I25" s="63">
        <f t="shared" si="10"/>
        <v>63</v>
      </c>
      <c r="J25" s="64">
        <f>IF(ISERROR('[20]Récolte_N'!$H$18)=TRUE,"",'[20]Récolte_N'!$H$18)</f>
        <v>31500</v>
      </c>
      <c r="K25" s="64">
        <f>'[21]MA'!$AI187</f>
        <v>16728.9</v>
      </c>
      <c r="L25" s="65">
        <f t="shared" si="9"/>
        <v>14771.099999999999</v>
      </c>
      <c r="M25" s="66">
        <f t="shared" si="2"/>
        <v>-0.19999999999999996</v>
      </c>
      <c r="N25" s="67">
        <f t="shared" si="3"/>
        <v>-1000</v>
      </c>
      <c r="O25" s="68">
        <f t="shared" si="4"/>
        <v>-0.15873015873015872</v>
      </c>
      <c r="P25" s="69">
        <f t="shared" si="4"/>
        <v>-0.32698412698412693</v>
      </c>
      <c r="Q25" s="70">
        <f t="shared" si="4"/>
        <v>-0.043571304748070805</v>
      </c>
      <c r="R25" s="71">
        <f t="shared" si="5"/>
        <v>-728.9000000000015</v>
      </c>
      <c r="S25" s="69">
        <f t="shared" si="6"/>
        <v>-0.6479612215745612</v>
      </c>
    </row>
    <row r="26" spans="1:19" ht="12.75" customHeight="1">
      <c r="A26" s="25"/>
      <c r="B26" s="72"/>
      <c r="C26" s="73"/>
      <c r="D26" s="74"/>
      <c r="E26" s="75"/>
      <c r="F26" s="75"/>
      <c r="G26" s="191"/>
      <c r="H26" s="77"/>
      <c r="I26" s="78"/>
      <c r="J26" s="79"/>
      <c r="K26" s="80"/>
      <c r="L26" s="81"/>
      <c r="M26" s="66"/>
      <c r="N26" s="67"/>
      <c r="O26" s="68"/>
      <c r="P26" s="69"/>
      <c r="Q26" s="70"/>
      <c r="R26" s="71"/>
      <c r="S26" s="69"/>
    </row>
    <row r="27" spans="1:19" s="91" customFormat="1" ht="15.75">
      <c r="A27" s="82" t="s">
        <v>18</v>
      </c>
      <c r="B27" s="83">
        <f>IF(SUM(B6:B25)=0,"",SUM(B6:B25))</f>
        <v>1570505.7493657123</v>
      </c>
      <c r="C27" s="84">
        <f>IF(OR(B27="",B27=0),"",(D27/B27)*10)</f>
        <v>82.68099746626191</v>
      </c>
      <c r="D27" s="85">
        <f>IF(SUM(D6:D25)=0,"",SUM(D6:D25))</f>
        <v>12985098.188405622</v>
      </c>
      <c r="E27" s="85">
        <f>IF(SUM(E6:E25)=0,"",SUM(E6:E25))</f>
        <v>11406700</v>
      </c>
      <c r="F27" s="85">
        <f t="shared" si="7"/>
        <v>1578398.1884056218</v>
      </c>
      <c r="G27" s="192">
        <f>IF(D27="","",(E27/D27))</f>
        <v>0.8784454175467867</v>
      </c>
      <c r="H27" s="193">
        <f>IF(SUM(H6:H25)=0,"",SUM(H6:H25))</f>
        <v>1763519.1861107894</v>
      </c>
      <c r="I27" s="194">
        <f>IF(OR(H27="",H27=0),"",(J27/H27)*10)</f>
        <v>101.78061482169423</v>
      </c>
      <c r="J27" s="195">
        <f>IF(SUM(J6:J25)=0,"",SUM(J6:J25))</f>
        <v>17949206.701220993</v>
      </c>
      <c r="K27" s="195">
        <f>IF(SUM(K6:K25)=0,"",SUM(K6:K25))</f>
        <v>16179254.3</v>
      </c>
      <c r="L27" s="196">
        <f t="shared" si="9"/>
        <v>1769952.4012209922</v>
      </c>
      <c r="M27" s="66">
        <f>B27/H27-1</f>
        <v>-0.1094478802755432</v>
      </c>
      <c r="N27" s="67">
        <f>B27-H27</f>
        <v>-193013.43674507714</v>
      </c>
      <c r="O27" s="68">
        <f>C27/I27-1</f>
        <v>-0.18765476499520306</v>
      </c>
      <c r="P27" s="69">
        <f>D27/J27-1</f>
        <v>-0.27656422901841604</v>
      </c>
      <c r="Q27" s="70">
        <f>E27/K27-1</f>
        <v>-0.29497986813891663</v>
      </c>
      <c r="R27" s="71">
        <f>E27-K27</f>
        <v>-4772554.300000001</v>
      </c>
      <c r="S27" s="69">
        <f>F27/L27-1</f>
        <v>-0.10822562950462833</v>
      </c>
    </row>
    <row r="28" spans="1:18" s="103" customFormat="1" ht="13.5" thickBot="1">
      <c r="A28" s="92" t="s">
        <v>72</v>
      </c>
      <c r="B28" s="93">
        <f>B27/H27-1</f>
        <v>-0.1094478802755432</v>
      </c>
      <c r="C28" s="94">
        <f>C27/I27-1</f>
        <v>-0.18765476499520306</v>
      </c>
      <c r="D28" s="95">
        <f>D27/J27-1</f>
        <v>-0.27656422901841604</v>
      </c>
      <c r="E28" s="95">
        <f>E27/K27-1</f>
        <v>-0.29497986813891663</v>
      </c>
      <c r="F28" s="95">
        <f>F27/L27-1</f>
        <v>-0.10822562950462833</v>
      </c>
      <c r="G28" s="96"/>
      <c r="H28" s="97"/>
      <c r="I28" s="99"/>
      <c r="J28" s="99"/>
      <c r="K28" s="99"/>
      <c r="L28" s="100"/>
      <c r="M28" s="101"/>
      <c r="N28" s="101"/>
      <c r="O28" s="102"/>
      <c r="Q28" s="104"/>
      <c r="R28" s="105"/>
    </row>
    <row r="29" spans="1:11" ht="64.5" customHeight="1" thickBot="1">
      <c r="A29" s="1"/>
      <c r="B29" s="270" t="s">
        <v>102</v>
      </c>
      <c r="C29" s="270"/>
      <c r="D29" s="270"/>
      <c r="E29" s="270"/>
      <c r="F29" s="270"/>
      <c r="G29" s="270"/>
      <c r="H29" s="270"/>
      <c r="I29" s="106"/>
      <c r="J29" s="106"/>
      <c r="K29" s="106"/>
    </row>
    <row r="30" spans="1:9" s="24" customFormat="1" ht="15.75">
      <c r="A30" s="107"/>
      <c r="B30" s="261" t="s">
        <v>73</v>
      </c>
      <c r="C30" s="263"/>
      <c r="D30" s="264" t="s">
        <v>74</v>
      </c>
      <c r="E30" s="266"/>
      <c r="F30" s="267" t="s">
        <v>75</v>
      </c>
      <c r="G30" s="269"/>
      <c r="H30" s="268"/>
      <c r="I30" s="108"/>
    </row>
    <row r="31" spans="1:9" s="38" customFormat="1" ht="12.75" customHeight="1">
      <c r="A31" s="109"/>
      <c r="B31" s="110" t="s">
        <v>76</v>
      </c>
      <c r="C31" s="111" t="s">
        <v>77</v>
      </c>
      <c r="D31" s="112" t="s">
        <v>76</v>
      </c>
      <c r="E31" s="113" t="s">
        <v>77</v>
      </c>
      <c r="F31" s="114">
        <v>2015</v>
      </c>
      <c r="G31" s="115">
        <v>2014</v>
      </c>
      <c r="H31" s="52" t="s">
        <v>78</v>
      </c>
      <c r="I31" s="116"/>
    </row>
    <row r="32" spans="1:9" s="38" customFormat="1" ht="12.75" customHeight="1">
      <c r="A32" s="109"/>
      <c r="B32" s="117" t="str">
        <f>RIGHT(B29,9)</f>
        <v> 1er oct.</v>
      </c>
      <c r="C32" s="111" t="s">
        <v>79</v>
      </c>
      <c r="D32" s="118" t="str">
        <f>RIGHT(B29,9)</f>
        <v> 1er oct.</v>
      </c>
      <c r="E32" s="113" t="s">
        <v>80</v>
      </c>
      <c r="F32" s="119" t="s">
        <v>56</v>
      </c>
      <c r="G32" s="33" t="s">
        <v>56</v>
      </c>
      <c r="H32" s="52" t="s">
        <v>81</v>
      </c>
      <c r="I32" s="116"/>
    </row>
    <row r="33" spans="1:9" ht="12.75" customHeight="1">
      <c r="A33" s="120"/>
      <c r="B33" s="121" t="s">
        <v>2</v>
      </c>
      <c r="C33" s="122" t="s">
        <v>2</v>
      </c>
      <c r="D33" s="123" t="s">
        <v>2</v>
      </c>
      <c r="E33" s="46" t="s">
        <v>2</v>
      </c>
      <c r="F33" s="124"/>
      <c r="G33" s="125"/>
      <c r="H33" s="126"/>
      <c r="I33" s="127"/>
    </row>
    <row r="34" spans="1:9" ht="12.75" customHeight="1">
      <c r="A34" s="25"/>
      <c r="B34" s="128"/>
      <c r="C34" s="129"/>
      <c r="D34" s="130"/>
      <c r="E34" s="52"/>
      <c r="F34" s="131"/>
      <c r="G34" s="33"/>
      <c r="H34" s="132"/>
      <c r="I34" s="127"/>
    </row>
    <row r="35" spans="1:9" ht="12.75" customHeight="1">
      <c r="A35" s="25" t="s">
        <v>3</v>
      </c>
      <c r="B35" s="133">
        <f>'[22]MA'!$AI168</f>
        <v>391644.6</v>
      </c>
      <c r="C35" s="134">
        <f>E6</f>
        <v>2424600</v>
      </c>
      <c r="D35" s="135">
        <f>'[21]MA'!$Z168</f>
        <v>276265.7</v>
      </c>
      <c r="E35" s="136">
        <f>K6</f>
        <v>3115278.2</v>
      </c>
      <c r="F35" s="18">
        <f>IF(OR(C35="",C35=0),"",B35/C35)</f>
        <v>0.16152957188814648</v>
      </c>
      <c r="G35" s="19">
        <f>IF(OR(E35="",E35=0),"",D35/E35)</f>
        <v>0.08868090817699684</v>
      </c>
      <c r="H35" s="137">
        <f>IF(OR(F35="",F35=0),"",(F35-G35)*100)</f>
        <v>7.284866371114965</v>
      </c>
      <c r="I35" s="127"/>
    </row>
    <row r="36" spans="1:8" ht="12.75" customHeight="1">
      <c r="A36" s="57" t="s">
        <v>71</v>
      </c>
      <c r="B36" s="72">
        <f>'[22]MA'!$AI169</f>
        <v>69718.8</v>
      </c>
      <c r="C36" s="134">
        <f aca="true" t="shared" si="11" ref="C36:C56">E7</f>
        <v>300000</v>
      </c>
      <c r="D36" s="135">
        <f>'[21]MA'!$Z169</f>
        <v>34494.6</v>
      </c>
      <c r="E36" s="136">
        <f aca="true" t="shared" si="12" ref="E36:E56">K7</f>
        <v>491306.5</v>
      </c>
      <c r="F36" s="18">
        <f aca="true" t="shared" si="13" ref="F36:F54">IF(OR(C36="",C36=0),"",B36/C36)</f>
        <v>0.23239600000000002</v>
      </c>
      <c r="G36" s="19">
        <f aca="true" t="shared" si="14" ref="G36:G54">IF(OR(E36="",E36=0),"",D36/E36)</f>
        <v>0.07020994023079279</v>
      </c>
      <c r="H36" s="137">
        <f aca="true" t="shared" si="15" ref="H36:H54">IF(OR(F36="",F36=0),"",(F36-G36)*100)</f>
        <v>16.218605976920724</v>
      </c>
    </row>
    <row r="37" spans="1:8" ht="12.75" customHeight="1">
      <c r="A37" s="25" t="s">
        <v>4</v>
      </c>
      <c r="B37" s="133">
        <f>'[22]MA'!$AI170</f>
        <v>24664.1</v>
      </c>
      <c r="C37" s="134">
        <f t="shared" si="11"/>
        <v>270000</v>
      </c>
      <c r="D37" s="135">
        <f>'[21]MA'!$Z170</f>
        <v>8762.4</v>
      </c>
      <c r="E37" s="136">
        <f t="shared" si="12"/>
        <v>549337.2</v>
      </c>
      <c r="F37" s="18">
        <f t="shared" si="13"/>
        <v>0.09134851851851851</v>
      </c>
      <c r="G37" s="19">
        <f t="shared" si="14"/>
        <v>0.0159508585983254</v>
      </c>
      <c r="H37" s="137">
        <f t="shared" si="15"/>
        <v>7.539765992019311</v>
      </c>
    </row>
    <row r="38" spans="1:8" ht="12.75" customHeight="1">
      <c r="A38" s="25" t="s">
        <v>20</v>
      </c>
      <c r="B38" s="133">
        <f>'[22]MA'!$AI171</f>
        <v>10961.5</v>
      </c>
      <c r="C38" s="134">
        <f t="shared" si="11"/>
        <v>170000</v>
      </c>
      <c r="D38" s="135">
        <f>'[21]MA'!$Z171</f>
        <v>3554</v>
      </c>
      <c r="E38" s="136">
        <f t="shared" si="12"/>
        <v>312668.9</v>
      </c>
      <c r="F38" s="18">
        <f t="shared" si="13"/>
        <v>0.06447941176470588</v>
      </c>
      <c r="G38" s="19">
        <f t="shared" si="14"/>
        <v>0.011366656549468142</v>
      </c>
      <c r="H38" s="137">
        <f t="shared" si="15"/>
        <v>5.311275521523775</v>
      </c>
    </row>
    <row r="39" spans="1:8" ht="12.75" customHeight="1">
      <c r="A39" s="25" t="s">
        <v>5</v>
      </c>
      <c r="B39" s="133">
        <f>'[22]MA'!$AI172</f>
        <v>3796.6</v>
      </c>
      <c r="C39" s="134">
        <f t="shared" si="11"/>
        <v>180000</v>
      </c>
      <c r="D39" s="135">
        <f>'[21]MA'!$Z172</f>
        <v>5037.9</v>
      </c>
      <c r="E39" s="136">
        <f t="shared" si="12"/>
        <v>152228.3</v>
      </c>
      <c r="F39" s="18">
        <f t="shared" si="13"/>
        <v>0.02109222222222222</v>
      </c>
      <c r="G39" s="19">
        <f t="shared" si="14"/>
        <v>0.03309437207142167</v>
      </c>
      <c r="H39" s="137">
        <f t="shared" si="15"/>
        <v>-1.200214984919945</v>
      </c>
    </row>
    <row r="40" spans="1:8" ht="12.75" customHeight="1">
      <c r="A40" s="25" t="s">
        <v>6</v>
      </c>
      <c r="B40" s="133">
        <f>'[22]MA'!$AI173</f>
        <v>10128</v>
      </c>
      <c r="C40" s="134">
        <f t="shared" si="11"/>
        <v>255000</v>
      </c>
      <c r="D40" s="135">
        <f>'[21]MA'!$Z173</f>
        <v>8142.6</v>
      </c>
      <c r="E40" s="136">
        <f t="shared" si="12"/>
        <v>402282.4</v>
      </c>
      <c r="F40" s="18">
        <f t="shared" si="13"/>
        <v>0.03971764705882353</v>
      </c>
      <c r="G40" s="19">
        <f t="shared" si="14"/>
        <v>0.020241004826460216</v>
      </c>
      <c r="H40" s="137">
        <f t="shared" si="15"/>
        <v>1.9476642232363315</v>
      </c>
    </row>
    <row r="41" spans="1:8" ht="12.75" customHeight="1">
      <c r="A41" s="25" t="s">
        <v>7</v>
      </c>
      <c r="B41" s="133">
        <f>'[22]MA'!$AI174</f>
        <v>243648.2</v>
      </c>
      <c r="C41" s="134">
        <f t="shared" si="11"/>
        <v>800000</v>
      </c>
      <c r="D41" s="135">
        <f>'[21]MA'!$Z174</f>
        <v>88706.5</v>
      </c>
      <c r="E41" s="136">
        <f t="shared" si="12"/>
        <v>1327100.1</v>
      </c>
      <c r="F41" s="18">
        <f t="shared" si="13"/>
        <v>0.30456025000000003</v>
      </c>
      <c r="G41" s="19">
        <f t="shared" si="14"/>
        <v>0.06684235801052234</v>
      </c>
      <c r="H41" s="137">
        <f t="shared" si="15"/>
        <v>23.77178919894777</v>
      </c>
    </row>
    <row r="42" spans="1:8" ht="12.75" customHeight="1">
      <c r="A42" s="25" t="s">
        <v>8</v>
      </c>
      <c r="B42" s="133">
        <f>'[22]MA'!$AI175</f>
        <v>2343.5</v>
      </c>
      <c r="C42" s="134">
        <f t="shared" si="11"/>
        <v>27500</v>
      </c>
      <c r="D42" s="135">
        <f>'[21]MA'!$Z175</f>
        <v>2855.9</v>
      </c>
      <c r="E42" s="136">
        <f t="shared" si="12"/>
        <v>35361.6</v>
      </c>
      <c r="F42" s="18">
        <f t="shared" si="13"/>
        <v>0.08521818181818182</v>
      </c>
      <c r="G42" s="19">
        <f t="shared" si="14"/>
        <v>0.0807627482919325</v>
      </c>
      <c r="H42" s="137">
        <f t="shared" si="15"/>
        <v>0.44554335262493167</v>
      </c>
    </row>
    <row r="43" spans="1:8" ht="12.75" customHeight="1">
      <c r="A43" s="25" t="s">
        <v>19</v>
      </c>
      <c r="B43" s="133">
        <f>'[22]MA'!$AI176</f>
        <v>63845.7</v>
      </c>
      <c r="C43" s="134">
        <f t="shared" si="11"/>
        <v>233000</v>
      </c>
      <c r="D43" s="135">
        <f>'[21]MA'!$Z176</f>
        <v>40228.3</v>
      </c>
      <c r="E43" s="136">
        <f t="shared" si="12"/>
        <v>519962.4</v>
      </c>
      <c r="F43" s="18">
        <f t="shared" si="13"/>
        <v>0.27401587982832615</v>
      </c>
      <c r="G43" s="19">
        <f t="shared" si="14"/>
        <v>0.0773677096651604</v>
      </c>
      <c r="H43" s="137">
        <f t="shared" si="15"/>
        <v>19.664817016316576</v>
      </c>
    </row>
    <row r="44" spans="1:8" ht="12.75" customHeight="1">
      <c r="A44" s="25" t="s">
        <v>9</v>
      </c>
      <c r="B44" s="133">
        <f>'[22]MA'!$AI177</f>
        <v>9112.4</v>
      </c>
      <c r="C44" s="134">
        <f t="shared" si="11"/>
        <v>57000</v>
      </c>
      <c r="D44" s="135">
        <f>'[21]MA'!$Z177</f>
        <v>3844.9</v>
      </c>
      <c r="E44" s="136">
        <f t="shared" si="12"/>
        <v>226154.4</v>
      </c>
      <c r="F44" s="18">
        <f t="shared" si="13"/>
        <v>0.15986666666666666</v>
      </c>
      <c r="G44" s="19">
        <f t="shared" si="14"/>
        <v>0.017001216867768214</v>
      </c>
      <c r="H44" s="137">
        <f t="shared" si="15"/>
        <v>14.286544979889845</v>
      </c>
    </row>
    <row r="45" spans="1:8" ht="12.75" customHeight="1">
      <c r="A45" s="25" t="s">
        <v>21</v>
      </c>
      <c r="B45" s="133">
        <f>'[22]MA'!$AI178</f>
        <v>189830</v>
      </c>
      <c r="C45" s="134">
        <f t="shared" si="11"/>
        <v>1190000</v>
      </c>
      <c r="D45" s="135">
        <f>'[21]MA'!$Z178</f>
        <v>49044.7</v>
      </c>
      <c r="E45" s="136">
        <f t="shared" si="12"/>
        <v>1526537.7</v>
      </c>
      <c r="F45" s="18">
        <f t="shared" si="13"/>
        <v>0.15952100840336134</v>
      </c>
      <c r="G45" s="19">
        <f t="shared" si="14"/>
        <v>0.032128063394700306</v>
      </c>
      <c r="H45" s="137">
        <f t="shared" si="15"/>
        <v>12.739294500866102</v>
      </c>
    </row>
    <row r="46" spans="1:8" ht="12.75" customHeight="1">
      <c r="A46" s="25" t="s">
        <v>10</v>
      </c>
      <c r="B46" s="133">
        <f>'[22]MA'!$AI179</f>
        <v>10771.9</v>
      </c>
      <c r="C46" s="134">
        <f t="shared" si="11"/>
        <v>500000</v>
      </c>
      <c r="D46" s="135">
        <f>'[21]MA'!$Z179</f>
        <v>9200.6</v>
      </c>
      <c r="E46" s="136">
        <f t="shared" si="12"/>
        <v>726741.3</v>
      </c>
      <c r="F46" s="18">
        <f t="shared" si="13"/>
        <v>0.0215438</v>
      </c>
      <c r="G46" s="19">
        <f t="shared" si="14"/>
        <v>0.012660075875693318</v>
      </c>
      <c r="H46" s="137">
        <f t="shared" si="15"/>
        <v>0.888372412430668</v>
      </c>
    </row>
    <row r="47" spans="1:8" ht="12.75" customHeight="1">
      <c r="A47" s="25" t="s">
        <v>11</v>
      </c>
      <c r="B47" s="133">
        <f>'[22]MA'!$AI180</f>
        <v>88053.4</v>
      </c>
      <c r="C47" s="134">
        <f t="shared" si="11"/>
        <v>867000</v>
      </c>
      <c r="D47" s="135">
        <f>'[21]MA'!$Z180</f>
        <v>97504.9</v>
      </c>
      <c r="E47" s="136">
        <f t="shared" si="12"/>
        <v>1273912.7</v>
      </c>
      <c r="F47" s="18">
        <f t="shared" si="13"/>
        <v>0.10156101499423298</v>
      </c>
      <c r="G47" s="19">
        <f t="shared" si="14"/>
        <v>0.07653970323084149</v>
      </c>
      <c r="H47" s="137">
        <f t="shared" si="15"/>
        <v>2.5021311763391494</v>
      </c>
    </row>
    <row r="48" spans="1:8" ht="12.75" customHeight="1">
      <c r="A48" s="25" t="s">
        <v>12</v>
      </c>
      <c r="B48" s="133">
        <f>'[22]MA'!$AI181</f>
        <v>110192.8</v>
      </c>
      <c r="C48" s="134">
        <f t="shared" si="11"/>
        <v>1050000</v>
      </c>
      <c r="D48" s="135">
        <f>'[21]MA'!$Z181</f>
        <v>109974.7</v>
      </c>
      <c r="E48" s="136">
        <f t="shared" si="12"/>
        <v>1474667.6</v>
      </c>
      <c r="F48" s="18">
        <f t="shared" si="13"/>
        <v>0.10494552380952381</v>
      </c>
      <c r="G48" s="19">
        <f t="shared" si="14"/>
        <v>0.07457592477111452</v>
      </c>
      <c r="H48" s="137">
        <f t="shared" si="15"/>
        <v>3.0369599038409287</v>
      </c>
    </row>
    <row r="49" spans="1:8" ht="12.75" customHeight="1">
      <c r="A49" s="25" t="s">
        <v>13</v>
      </c>
      <c r="B49" s="133">
        <f>'[22]MA'!$AI182</f>
        <v>17109.9</v>
      </c>
      <c r="C49" s="134">
        <f t="shared" si="11"/>
        <v>300000</v>
      </c>
      <c r="D49" s="135">
        <f>'[21]MA'!$Z182</f>
        <v>7555.8</v>
      </c>
      <c r="E49" s="136">
        <f t="shared" si="12"/>
        <v>439543.3</v>
      </c>
      <c r="F49" s="18">
        <f t="shared" si="13"/>
        <v>0.05703300000000001</v>
      </c>
      <c r="G49" s="19">
        <f t="shared" si="14"/>
        <v>0.017190115285570275</v>
      </c>
      <c r="H49" s="137">
        <f t="shared" si="15"/>
        <v>3.9842884714429734</v>
      </c>
    </row>
    <row r="50" spans="1:8" ht="12.75" customHeight="1">
      <c r="A50" s="25" t="s">
        <v>14</v>
      </c>
      <c r="B50" s="133">
        <f>'[22]MA'!$AI183</f>
        <v>127699.7</v>
      </c>
      <c r="C50" s="134">
        <f t="shared" si="11"/>
        <v>1500000</v>
      </c>
      <c r="D50" s="135">
        <f>'[21]MA'!$Z183</f>
        <v>102060.4</v>
      </c>
      <c r="E50" s="136">
        <f t="shared" si="12"/>
        <v>2004191.4</v>
      </c>
      <c r="F50" s="18">
        <f t="shared" si="13"/>
        <v>0.08513313333333333</v>
      </c>
      <c r="G50" s="19">
        <f t="shared" si="14"/>
        <v>0.05092347966366885</v>
      </c>
      <c r="H50" s="137">
        <f t="shared" si="15"/>
        <v>3.420965366966448</v>
      </c>
    </row>
    <row r="51" spans="1:8" ht="12.75" customHeight="1">
      <c r="A51" s="25" t="s">
        <v>15</v>
      </c>
      <c r="B51" s="133">
        <f>'[22]MA'!$AI184</f>
        <v>1598.8</v>
      </c>
      <c r="C51" s="134">
        <f t="shared" si="11"/>
        <v>60000</v>
      </c>
      <c r="D51" s="135">
        <f>'[21]MA'!$Z184</f>
        <v>875.7</v>
      </c>
      <c r="E51" s="136">
        <f t="shared" si="12"/>
        <v>61870.7</v>
      </c>
      <c r="F51" s="18">
        <f t="shared" si="13"/>
        <v>0.026646666666666666</v>
      </c>
      <c r="G51" s="19">
        <f t="shared" si="14"/>
        <v>0.014153710884150334</v>
      </c>
      <c r="H51" s="137">
        <f t="shared" si="15"/>
        <v>1.249295578251633</v>
      </c>
    </row>
    <row r="52" spans="1:8" ht="12.75" customHeight="1">
      <c r="A52" s="25" t="s">
        <v>22</v>
      </c>
      <c r="B52" s="133">
        <f>'[22]MA'!$AI185</f>
        <v>2643.4</v>
      </c>
      <c r="C52" s="134">
        <f t="shared" si="11"/>
        <v>106600</v>
      </c>
      <c r="D52" s="135">
        <f>'[21]MA'!$Z185</f>
        <v>5844.5</v>
      </c>
      <c r="E52" s="136">
        <f t="shared" si="12"/>
        <v>123559.7</v>
      </c>
      <c r="F52" s="18">
        <f t="shared" si="13"/>
        <v>0.02479737335834897</v>
      </c>
      <c r="G52" s="19">
        <f t="shared" si="14"/>
        <v>0.04730102128768523</v>
      </c>
      <c r="H52" s="137">
        <f t="shared" si="15"/>
        <v>-2.2503647929336257</v>
      </c>
    </row>
    <row r="53" spans="1:8" ht="12.75" customHeight="1">
      <c r="A53" s="25" t="s">
        <v>16</v>
      </c>
      <c r="B53" s="133">
        <f>'[22]MA'!$AI186</f>
        <v>102718.1</v>
      </c>
      <c r="C53" s="134">
        <f t="shared" si="11"/>
        <v>1100000</v>
      </c>
      <c r="D53" s="135">
        <f>'[21]MA'!$Z186</f>
        <v>72997.7</v>
      </c>
      <c r="E53" s="136">
        <f t="shared" si="12"/>
        <v>1399821</v>
      </c>
      <c r="F53" s="18">
        <f t="shared" si="13"/>
        <v>0.09338009090909091</v>
      </c>
      <c r="G53" s="19">
        <f t="shared" si="14"/>
        <v>0.052147881764882796</v>
      </c>
      <c r="H53" s="137">
        <f t="shared" si="15"/>
        <v>4.123220914420812</v>
      </c>
    </row>
    <row r="54" spans="1:8" ht="12.75" customHeight="1">
      <c r="A54" s="25" t="s">
        <v>17</v>
      </c>
      <c r="B54" s="133">
        <f>'[22]MA'!$AI187</f>
        <v>3163</v>
      </c>
      <c r="C54" s="134">
        <f t="shared" si="11"/>
        <v>16000</v>
      </c>
      <c r="D54" s="135">
        <f>'[21]MA'!$Z187</f>
        <v>2267.9</v>
      </c>
      <c r="E54" s="136">
        <f t="shared" si="12"/>
        <v>16728.9</v>
      </c>
      <c r="F54" s="18">
        <f t="shared" si="13"/>
        <v>0.1976875</v>
      </c>
      <c r="G54" s="19">
        <f t="shared" si="14"/>
        <v>0.13556778987261564</v>
      </c>
      <c r="H54" s="137">
        <f t="shared" si="15"/>
        <v>6.211971012738434</v>
      </c>
    </row>
    <row r="55" spans="1:8" ht="12.75" customHeight="1">
      <c r="A55" s="25"/>
      <c r="B55" s="133"/>
      <c r="C55" s="134"/>
      <c r="D55" s="135"/>
      <c r="E55" s="136"/>
      <c r="F55" s="18">
        <f>IF(OR(E26="",E26=0),"",B55/E26)</f>
      </c>
      <c r="G55" s="19">
        <f>IF(OR(K26="",K26=0),"",D55/K26)</f>
      </c>
      <c r="H55" s="137"/>
    </row>
    <row r="56" spans="1:8" s="91" customFormat="1" ht="15.75" customHeight="1" thickBot="1">
      <c r="A56" s="138" t="s">
        <v>18</v>
      </c>
      <c r="B56" s="139">
        <f>IF(SUM(B35:B54)=0,"",SUM(B35:B54))</f>
        <v>1483644.4</v>
      </c>
      <c r="C56" s="140">
        <f t="shared" si="11"/>
        <v>11406700</v>
      </c>
      <c r="D56" s="141">
        <f>IF(SUM(D35:D54)=0,"",SUM(D35:D54))</f>
        <v>929219.7000000001</v>
      </c>
      <c r="E56" s="142">
        <f t="shared" si="12"/>
        <v>16179254.3</v>
      </c>
      <c r="F56" s="143">
        <f>IF(OR(C56="",C56=0),"",B56/C56)</f>
        <v>0.1300678022565685</v>
      </c>
      <c r="G56" s="144">
        <f>IF(OR(E56="",E56=0),"",D56/E56)</f>
        <v>0.05743278909955696</v>
      </c>
      <c r="H56" s="145">
        <f>IF(OR(F56="",F56=0),"",(F56-G56)*100)</f>
        <v>7.263501315701154</v>
      </c>
    </row>
    <row r="57" spans="1:12" s="127" customFormat="1" ht="64.5" customHeight="1" thickBot="1">
      <c r="A57" s="146"/>
      <c r="B57" s="270" t="s">
        <v>103</v>
      </c>
      <c r="C57" s="270"/>
      <c r="D57" s="270"/>
      <c r="E57" s="270"/>
      <c r="F57" s="270"/>
      <c r="G57" s="270"/>
      <c r="H57" s="270"/>
      <c r="I57" s="2"/>
      <c r="J57" s="2"/>
      <c r="K57" s="2"/>
      <c r="L57" s="2"/>
    </row>
    <row r="58" spans="1:9" s="24" customFormat="1" ht="15.75">
      <c r="A58" s="23"/>
      <c r="B58" s="261" t="s">
        <v>73</v>
      </c>
      <c r="C58" s="262"/>
      <c r="D58" s="263"/>
      <c r="E58" s="264" t="s">
        <v>74</v>
      </c>
      <c r="F58" s="265"/>
      <c r="G58" s="266"/>
      <c r="H58" s="267" t="s">
        <v>82</v>
      </c>
      <c r="I58" s="268"/>
    </row>
    <row r="59" spans="1:9" ht="12.75" customHeight="1">
      <c r="A59" s="147"/>
      <c r="B59" s="148" t="s">
        <v>83</v>
      </c>
      <c r="C59" s="28" t="s">
        <v>83</v>
      </c>
      <c r="D59" s="149" t="s">
        <v>84</v>
      </c>
      <c r="E59" s="12" t="s">
        <v>83</v>
      </c>
      <c r="F59" s="13" t="s">
        <v>83</v>
      </c>
      <c r="G59" s="150" t="s">
        <v>84</v>
      </c>
      <c r="H59" s="12" t="str">
        <f aca="true" t="shared" si="16" ref="H59:I61">F59</f>
        <v>Stocks en </v>
      </c>
      <c r="I59" s="151" t="str">
        <f t="shared" si="16"/>
        <v>Coll.réalisée + </v>
      </c>
    </row>
    <row r="60" spans="1:9" ht="12.75" customHeight="1">
      <c r="A60" s="25"/>
      <c r="B60" s="148" t="s">
        <v>85</v>
      </c>
      <c r="C60" s="28" t="s">
        <v>85</v>
      </c>
      <c r="D60" s="149" t="s">
        <v>86</v>
      </c>
      <c r="E60" s="12" t="s">
        <v>85</v>
      </c>
      <c r="F60" s="13" t="s">
        <v>85</v>
      </c>
      <c r="G60" s="150" t="s">
        <v>86</v>
      </c>
      <c r="H60" s="12" t="str">
        <f t="shared" si="16"/>
        <v>dépôt au </v>
      </c>
      <c r="I60" s="151" t="str">
        <f t="shared" si="16"/>
        <v>Dépôts au</v>
      </c>
    </row>
    <row r="61" spans="1:9" ht="12.75" customHeight="1">
      <c r="A61" s="25"/>
      <c r="B61" s="152" t="str">
        <f>B32</f>
        <v> 1er oct.</v>
      </c>
      <c r="C61" s="153" t="str">
        <f>B32</f>
        <v> 1er oct.</v>
      </c>
      <c r="D61" s="154" t="str">
        <f>B32</f>
        <v> 1er oct.</v>
      </c>
      <c r="E61" s="155" t="str">
        <f>D32</f>
        <v> 1er oct.</v>
      </c>
      <c r="F61" s="156" t="str">
        <f>D32</f>
        <v> 1er oct.</v>
      </c>
      <c r="G61" s="157" t="str">
        <f>D32</f>
        <v> 1er oct.</v>
      </c>
      <c r="H61" s="12" t="str">
        <f t="shared" si="16"/>
        <v> 1er oct.</v>
      </c>
      <c r="I61" s="158" t="str">
        <f t="shared" si="16"/>
        <v> 1er oct.</v>
      </c>
    </row>
    <row r="62" spans="1:9" ht="12.75" customHeight="1">
      <c r="A62" s="39"/>
      <c r="B62" s="121" t="s">
        <v>2</v>
      </c>
      <c r="C62" s="159" t="s">
        <v>87</v>
      </c>
      <c r="D62" s="122" t="s">
        <v>87</v>
      </c>
      <c r="E62" s="123" t="s">
        <v>2</v>
      </c>
      <c r="F62" s="45" t="s">
        <v>88</v>
      </c>
      <c r="G62" s="46" t="s">
        <v>88</v>
      </c>
      <c r="H62" s="197"/>
      <c r="I62" s="198"/>
    </row>
    <row r="63" spans="1:9" ht="12.75" customHeight="1">
      <c r="A63" s="25" t="s">
        <v>3</v>
      </c>
      <c r="B63" s="167">
        <v>162268.6</v>
      </c>
      <c r="C63" s="168">
        <f aca="true" t="shared" si="17" ref="C63:C82">IF(OR(E6="",E6=0),"",B63/E6)</f>
        <v>0.06692592592592593</v>
      </c>
      <c r="D63" s="169">
        <f>IF(E6="","",(B35+B63)/E6)</f>
        <v>0.2284554978140724</v>
      </c>
      <c r="E63" s="170">
        <v>68092.2</v>
      </c>
      <c r="F63" s="171">
        <f aca="true" t="shared" si="18" ref="F63:F82">IF(OR(K6="",K6=0),"",E63/K6)</f>
        <v>0.021857502164654184</v>
      </c>
      <c r="G63" s="172">
        <f>IF(K6="","",(D35+E63)/K6)</f>
        <v>0.11053841034165103</v>
      </c>
      <c r="H63" s="173">
        <f>IF(OR(C63="",C63=0),"",(C63-F63)*100)</f>
        <v>4.506842376127175</v>
      </c>
      <c r="I63" s="174">
        <f>IF(OR(D63="",D63=0),"",(D63-G63)*100)</f>
        <v>11.791708747242136</v>
      </c>
    </row>
    <row r="64" spans="1:9" ht="12.75" customHeight="1">
      <c r="A64" s="57" t="s">
        <v>71</v>
      </c>
      <c r="B64" s="175">
        <v>12824.6</v>
      </c>
      <c r="C64" s="168">
        <f t="shared" si="17"/>
        <v>0.04274866666666667</v>
      </c>
      <c r="D64" s="169">
        <f aca="true" t="shared" si="19" ref="D64:D84">IF(E7="","",(B36+B64)/E7)</f>
        <v>0.2751446666666667</v>
      </c>
      <c r="E64" s="170">
        <v>3112.3</v>
      </c>
      <c r="F64" s="171">
        <f t="shared" si="18"/>
        <v>0.006334742161970176</v>
      </c>
      <c r="G64" s="172">
        <f aca="true" t="shared" si="20" ref="G64:G82">IF(K7="","",(D36+E64)/K7)</f>
        <v>0.07654468239276298</v>
      </c>
      <c r="H64" s="173">
        <f aca="true" t="shared" si="21" ref="H64:I82">IF(OR(C64="",C64=0),"",(C64-F64)*100)</f>
        <v>3.6413924504696493</v>
      </c>
      <c r="I64" s="174">
        <f t="shared" si="21"/>
        <v>19.859998427390373</v>
      </c>
    </row>
    <row r="65" spans="1:9" ht="12.75" customHeight="1">
      <c r="A65" s="25" t="s">
        <v>4</v>
      </c>
      <c r="B65" s="167">
        <v>7297.5</v>
      </c>
      <c r="C65" s="168">
        <f t="shared" si="17"/>
        <v>0.02702777777777778</v>
      </c>
      <c r="D65" s="169">
        <f t="shared" si="19"/>
        <v>0.11837629629629629</v>
      </c>
      <c r="E65" s="170">
        <v>2901.3</v>
      </c>
      <c r="F65" s="171">
        <f t="shared" si="18"/>
        <v>0.005281455543152731</v>
      </c>
      <c r="G65" s="172">
        <f t="shared" si="20"/>
        <v>0.021232314141478133</v>
      </c>
      <c r="H65" s="173">
        <f t="shared" si="21"/>
        <v>2.174632223462505</v>
      </c>
      <c r="I65" s="174">
        <f t="shared" si="21"/>
        <v>9.714398215481815</v>
      </c>
    </row>
    <row r="66" spans="1:9" ht="12.75" customHeight="1">
      <c r="A66" s="25" t="s">
        <v>20</v>
      </c>
      <c r="B66" s="167">
        <v>3629.9</v>
      </c>
      <c r="C66" s="168">
        <f t="shared" si="17"/>
        <v>0.02135235294117647</v>
      </c>
      <c r="D66" s="169">
        <f t="shared" si="19"/>
        <v>0.08583176470588236</v>
      </c>
      <c r="E66" s="170">
        <v>1065.2</v>
      </c>
      <c r="F66" s="171">
        <f t="shared" si="18"/>
        <v>0.003406798693442168</v>
      </c>
      <c r="G66" s="172">
        <f t="shared" si="20"/>
        <v>0.01477345524291031</v>
      </c>
      <c r="H66" s="173">
        <f t="shared" si="21"/>
        <v>1.7945554247734303</v>
      </c>
      <c r="I66" s="174">
        <f t="shared" si="21"/>
        <v>7.105830946297205</v>
      </c>
    </row>
    <row r="67" spans="1:9" ht="12.75" customHeight="1">
      <c r="A67" s="25" t="s">
        <v>5</v>
      </c>
      <c r="B67" s="167">
        <v>458.3</v>
      </c>
      <c r="C67" s="168">
        <f t="shared" si="17"/>
        <v>0.002546111111111111</v>
      </c>
      <c r="D67" s="169">
        <f t="shared" si="19"/>
        <v>0.02363833333333333</v>
      </c>
      <c r="E67" s="170">
        <v>407.3</v>
      </c>
      <c r="F67" s="171">
        <f t="shared" si="18"/>
        <v>0.002675586602491127</v>
      </c>
      <c r="G67" s="172">
        <f t="shared" si="20"/>
        <v>0.035769958673912805</v>
      </c>
      <c r="H67" s="173">
        <f t="shared" si="21"/>
        <v>-0.01294754913800161</v>
      </c>
      <c r="I67" s="174">
        <f t="shared" si="21"/>
        <v>-1.2131625340579475</v>
      </c>
    </row>
    <row r="68" spans="1:9" ht="12.75" customHeight="1">
      <c r="A68" s="25" t="s">
        <v>6</v>
      </c>
      <c r="B68" s="167">
        <v>4288.3</v>
      </c>
      <c r="C68" s="168">
        <f t="shared" si="17"/>
        <v>0.01681686274509804</v>
      </c>
      <c r="D68" s="169">
        <f t="shared" si="19"/>
        <v>0.056534509803921565</v>
      </c>
      <c r="E68" s="170">
        <v>1985.4</v>
      </c>
      <c r="F68" s="171">
        <f t="shared" si="18"/>
        <v>0.004935338955917534</v>
      </c>
      <c r="G68" s="172">
        <f t="shared" si="20"/>
        <v>0.02517634378237775</v>
      </c>
      <c r="H68" s="173">
        <f t="shared" si="21"/>
        <v>1.1881523789180508</v>
      </c>
      <c r="I68" s="174">
        <f t="shared" si="21"/>
        <v>3.1358166021543816</v>
      </c>
    </row>
    <row r="69" spans="1:9" ht="12.75" customHeight="1">
      <c r="A69" s="25" t="s">
        <v>7</v>
      </c>
      <c r="B69" s="167">
        <v>62940.1</v>
      </c>
      <c r="C69" s="168">
        <f t="shared" si="17"/>
        <v>0.078675125</v>
      </c>
      <c r="D69" s="169">
        <f t="shared" si="19"/>
        <v>0.383235375</v>
      </c>
      <c r="E69" s="170">
        <v>15864.1</v>
      </c>
      <c r="F69" s="171">
        <f t="shared" si="18"/>
        <v>0.011953958861128862</v>
      </c>
      <c r="G69" s="172">
        <f t="shared" si="20"/>
        <v>0.0787963168716512</v>
      </c>
      <c r="H69" s="173">
        <f t="shared" si="21"/>
        <v>6.6721166138871135</v>
      </c>
      <c r="I69" s="174">
        <f t="shared" si="21"/>
        <v>30.44390581283488</v>
      </c>
    </row>
    <row r="70" spans="1:9" ht="12.75" customHeight="1">
      <c r="A70" s="25" t="s">
        <v>8</v>
      </c>
      <c r="B70" s="167">
        <v>0</v>
      </c>
      <c r="C70" s="168">
        <f t="shared" si="17"/>
        <v>0</v>
      </c>
      <c r="D70" s="169">
        <f t="shared" si="19"/>
        <v>0.08521818181818182</v>
      </c>
      <c r="E70" s="170">
        <v>0</v>
      </c>
      <c r="F70" s="171">
        <f t="shared" si="18"/>
        <v>0</v>
      </c>
      <c r="G70" s="172">
        <f t="shared" si="20"/>
        <v>0.0807627482919325</v>
      </c>
      <c r="H70" s="173">
        <f t="shared" si="21"/>
      </c>
      <c r="I70" s="174">
        <f t="shared" si="21"/>
        <v>0.44554335262493167</v>
      </c>
    </row>
    <row r="71" spans="1:9" ht="12.75" customHeight="1">
      <c r="A71" s="25" t="s">
        <v>19</v>
      </c>
      <c r="B71" s="167">
        <v>4726.6</v>
      </c>
      <c r="C71" s="168">
        <f t="shared" si="17"/>
        <v>0.020285836909871246</v>
      </c>
      <c r="D71" s="169">
        <f t="shared" si="19"/>
        <v>0.29430171673819744</v>
      </c>
      <c r="E71" s="170">
        <v>1007.3</v>
      </c>
      <c r="F71" s="171">
        <f t="shared" si="18"/>
        <v>0.0019372554630873308</v>
      </c>
      <c r="G71" s="172">
        <f t="shared" si="20"/>
        <v>0.07930496512824774</v>
      </c>
      <c r="H71" s="173">
        <f t="shared" si="21"/>
        <v>1.8348581446783914</v>
      </c>
      <c r="I71" s="174">
        <f t="shared" si="21"/>
        <v>21.49967516099497</v>
      </c>
    </row>
    <row r="72" spans="1:9" ht="12.75" customHeight="1">
      <c r="A72" s="25" t="s">
        <v>9</v>
      </c>
      <c r="B72" s="167">
        <v>1003.1</v>
      </c>
      <c r="C72" s="168">
        <f t="shared" si="17"/>
        <v>0.01759824561403509</v>
      </c>
      <c r="D72" s="169">
        <f t="shared" si="19"/>
        <v>0.17746491228070174</v>
      </c>
      <c r="E72" s="170">
        <v>170</v>
      </c>
      <c r="F72" s="171">
        <f t="shared" si="18"/>
        <v>0.000751698839376992</v>
      </c>
      <c r="G72" s="172">
        <f t="shared" si="20"/>
        <v>0.017752915707145208</v>
      </c>
      <c r="H72" s="173">
        <f t="shared" si="21"/>
        <v>1.6846546774658095</v>
      </c>
      <c r="I72" s="174">
        <f t="shared" si="21"/>
        <v>15.971199657355653</v>
      </c>
    </row>
    <row r="73" spans="1:9" ht="12.75" customHeight="1">
      <c r="A73" s="25" t="s">
        <v>21</v>
      </c>
      <c r="B73" s="167">
        <v>103068.6</v>
      </c>
      <c r="C73" s="168">
        <f t="shared" si="17"/>
        <v>0.08661226890756303</v>
      </c>
      <c r="D73" s="169">
        <f t="shared" si="19"/>
        <v>0.24613327731092435</v>
      </c>
      <c r="E73" s="170">
        <v>11425.4</v>
      </c>
      <c r="F73" s="171">
        <f t="shared" si="18"/>
        <v>0.007484518724955171</v>
      </c>
      <c r="G73" s="172">
        <f t="shared" si="20"/>
        <v>0.03961258211965548</v>
      </c>
      <c r="H73" s="173">
        <f t="shared" si="21"/>
        <v>7.912775018260786</v>
      </c>
      <c r="I73" s="174">
        <f t="shared" si="21"/>
        <v>20.652069519126886</v>
      </c>
    </row>
    <row r="74" spans="1:9" ht="12.75" customHeight="1">
      <c r="A74" s="25" t="s">
        <v>10</v>
      </c>
      <c r="B74" s="167">
        <v>4002.5</v>
      </c>
      <c r="C74" s="168">
        <f t="shared" si="17"/>
        <v>0.008005</v>
      </c>
      <c r="D74" s="169">
        <f t="shared" si="19"/>
        <v>0.0295488</v>
      </c>
      <c r="E74" s="170">
        <v>2191.5</v>
      </c>
      <c r="F74" s="171">
        <f t="shared" si="18"/>
        <v>0.0030155159752170407</v>
      </c>
      <c r="G74" s="172">
        <f t="shared" si="20"/>
        <v>0.01567559185091036</v>
      </c>
      <c r="H74" s="173">
        <f t="shared" si="21"/>
        <v>0.4989484024782959</v>
      </c>
      <c r="I74" s="174">
        <f t="shared" si="21"/>
        <v>1.3873208149089642</v>
      </c>
    </row>
    <row r="75" spans="1:9" ht="12.75" customHeight="1">
      <c r="A75" s="25" t="s">
        <v>11</v>
      </c>
      <c r="B75" s="167">
        <v>29653.7</v>
      </c>
      <c r="C75" s="168">
        <f t="shared" si="17"/>
        <v>0.03420265282583622</v>
      </c>
      <c r="D75" s="169">
        <f t="shared" si="19"/>
        <v>0.13576366782006918</v>
      </c>
      <c r="E75" s="170">
        <v>18893.5</v>
      </c>
      <c r="F75" s="171">
        <f t="shared" si="18"/>
        <v>0.014831079084147604</v>
      </c>
      <c r="G75" s="172">
        <f t="shared" si="20"/>
        <v>0.09137078231498909</v>
      </c>
      <c r="H75" s="173">
        <f t="shared" si="21"/>
        <v>1.9371573741688617</v>
      </c>
      <c r="I75" s="174">
        <f t="shared" si="21"/>
        <v>4.439288550508009</v>
      </c>
    </row>
    <row r="76" spans="1:9" ht="12.75" customHeight="1">
      <c r="A76" s="25" t="s">
        <v>12</v>
      </c>
      <c r="B76" s="167">
        <v>34412.8</v>
      </c>
      <c r="C76" s="168">
        <f t="shared" si="17"/>
        <v>0.03277409523809524</v>
      </c>
      <c r="D76" s="169">
        <f t="shared" si="19"/>
        <v>0.13771961904761906</v>
      </c>
      <c r="E76" s="170">
        <v>12588.6</v>
      </c>
      <c r="F76" s="171">
        <f t="shared" si="18"/>
        <v>0.008536567833998658</v>
      </c>
      <c r="G76" s="172">
        <f t="shared" si="20"/>
        <v>0.08311249260511318</v>
      </c>
      <c r="H76" s="173">
        <f t="shared" si="21"/>
        <v>2.4237527404096584</v>
      </c>
      <c r="I76" s="174">
        <f t="shared" si="21"/>
        <v>5.460712644250589</v>
      </c>
    </row>
    <row r="77" spans="1:9" ht="12.75" customHeight="1">
      <c r="A77" s="25" t="s">
        <v>13</v>
      </c>
      <c r="B77" s="167">
        <v>5497.2</v>
      </c>
      <c r="C77" s="168">
        <f t="shared" si="17"/>
        <v>0.018324</v>
      </c>
      <c r="D77" s="169">
        <f t="shared" si="19"/>
        <v>0.07535700000000001</v>
      </c>
      <c r="E77" s="170">
        <v>3053.6</v>
      </c>
      <c r="F77" s="171">
        <f t="shared" si="18"/>
        <v>0.006947210889120594</v>
      </c>
      <c r="G77" s="172">
        <f t="shared" si="20"/>
        <v>0.024137326174690867</v>
      </c>
      <c r="H77" s="173">
        <f t="shared" si="21"/>
        <v>1.1376789110879406</v>
      </c>
      <c r="I77" s="174">
        <f t="shared" si="21"/>
        <v>5.121967382530914</v>
      </c>
    </row>
    <row r="78" spans="1:9" ht="12.75" customHeight="1">
      <c r="A78" s="25" t="s">
        <v>14</v>
      </c>
      <c r="B78" s="167">
        <v>48248.3</v>
      </c>
      <c r="C78" s="168">
        <f t="shared" si="17"/>
        <v>0.032165533333333336</v>
      </c>
      <c r="D78" s="169">
        <f t="shared" si="19"/>
        <v>0.11729866666666666</v>
      </c>
      <c r="E78" s="170">
        <v>39532.5</v>
      </c>
      <c r="F78" s="171">
        <f t="shared" si="18"/>
        <v>0.019724912500871924</v>
      </c>
      <c r="G78" s="172">
        <f t="shared" si="20"/>
        <v>0.07064839216454077</v>
      </c>
      <c r="H78" s="173">
        <f t="shared" si="21"/>
        <v>1.244062083246141</v>
      </c>
      <c r="I78" s="174">
        <f t="shared" si="21"/>
        <v>4.665027450212589</v>
      </c>
    </row>
    <row r="79" spans="1:9" ht="12.75" customHeight="1">
      <c r="A79" s="25" t="s">
        <v>15</v>
      </c>
      <c r="B79" s="167">
        <v>1808.7</v>
      </c>
      <c r="C79" s="168">
        <f t="shared" si="17"/>
        <v>0.030145</v>
      </c>
      <c r="D79" s="169">
        <f t="shared" si="19"/>
        <v>0.056791666666666664</v>
      </c>
      <c r="E79" s="170">
        <v>1513</v>
      </c>
      <c r="F79" s="171">
        <f t="shared" si="18"/>
        <v>0.024454224697635554</v>
      </c>
      <c r="G79" s="172">
        <f t="shared" si="20"/>
        <v>0.038607935581785886</v>
      </c>
      <c r="H79" s="173">
        <f t="shared" si="21"/>
        <v>0.5690775302364448</v>
      </c>
      <c r="I79" s="174">
        <f t="shared" si="21"/>
        <v>1.8183731084880779</v>
      </c>
    </row>
    <row r="80" spans="1:9" ht="12.75" customHeight="1">
      <c r="A80" s="25" t="s">
        <v>22</v>
      </c>
      <c r="B80" s="167">
        <v>3193.5</v>
      </c>
      <c r="C80" s="168">
        <f t="shared" si="17"/>
        <v>0.0299577861163227</v>
      </c>
      <c r="D80" s="169">
        <f t="shared" si="19"/>
        <v>0.05475515947467167</v>
      </c>
      <c r="E80" s="170">
        <v>2324.9</v>
      </c>
      <c r="F80" s="171">
        <f t="shared" si="18"/>
        <v>0.01881600554226014</v>
      </c>
      <c r="G80" s="172">
        <f t="shared" si="20"/>
        <v>0.06611702682994536</v>
      </c>
      <c r="H80" s="173">
        <f t="shared" si="21"/>
        <v>1.114178057406256</v>
      </c>
      <c r="I80" s="174">
        <f t="shared" si="21"/>
        <v>-1.136186735527369</v>
      </c>
    </row>
    <row r="81" spans="1:9" ht="12.75" customHeight="1">
      <c r="A81" s="25" t="s">
        <v>16</v>
      </c>
      <c r="B81" s="167">
        <v>17855.1</v>
      </c>
      <c r="C81" s="168">
        <f t="shared" si="17"/>
        <v>0.01623190909090909</v>
      </c>
      <c r="D81" s="169">
        <f t="shared" si="19"/>
        <v>0.10961200000000001</v>
      </c>
      <c r="E81" s="170">
        <v>11688.5</v>
      </c>
      <c r="F81" s="171">
        <f t="shared" si="18"/>
        <v>0.00834999617808277</v>
      </c>
      <c r="G81" s="172">
        <f t="shared" si="20"/>
        <v>0.060497877942965565</v>
      </c>
      <c r="H81" s="173">
        <f t="shared" si="21"/>
        <v>0.7881912912826319</v>
      </c>
      <c r="I81" s="174">
        <f t="shared" si="21"/>
        <v>4.911412205703445</v>
      </c>
    </row>
    <row r="82" spans="1:9" ht="12.75" customHeight="1">
      <c r="A82" s="25" t="s">
        <v>17</v>
      </c>
      <c r="B82" s="167">
        <v>40.2</v>
      </c>
      <c r="C82" s="168">
        <f t="shared" si="17"/>
        <v>0.0025125</v>
      </c>
      <c r="D82" s="169">
        <f t="shared" si="19"/>
        <v>0.2002</v>
      </c>
      <c r="E82" s="170">
        <v>61.1</v>
      </c>
      <c r="F82" s="171">
        <f t="shared" si="18"/>
        <v>0.0036523620799933047</v>
      </c>
      <c r="G82" s="172">
        <f t="shared" si="20"/>
        <v>0.13922015195260895</v>
      </c>
      <c r="H82" s="173">
        <f t="shared" si="21"/>
        <v>-0.11398620799933047</v>
      </c>
      <c r="I82" s="174">
        <f t="shared" si="21"/>
        <v>6.097984804739104</v>
      </c>
    </row>
    <row r="83" spans="1:9" ht="12.75" customHeight="1">
      <c r="A83" s="25"/>
      <c r="B83" s="133"/>
      <c r="C83" s="176"/>
      <c r="D83" s="169"/>
      <c r="E83" s="135"/>
      <c r="F83" s="177"/>
      <c r="G83" s="178"/>
      <c r="H83" s="179"/>
      <c r="I83" s="180"/>
    </row>
    <row r="84" spans="1:9" s="91" customFormat="1" ht="16.5" thickBot="1">
      <c r="A84" s="138" t="s">
        <v>18</v>
      </c>
      <c r="B84" s="139">
        <f>IF(SUM(B63:B82)=0,"",SUM(B63:B82))</f>
        <v>507217.6</v>
      </c>
      <c r="C84" s="181">
        <f>IF(OR(E27="",E27=0),"",B84/E27)</f>
        <v>0.04446663802852709</v>
      </c>
      <c r="D84" s="182">
        <f t="shared" si="19"/>
        <v>0.1745344402850956</v>
      </c>
      <c r="E84" s="141">
        <f>IF(SUM(E63:E82)=0,"",SUM(E63:E82))</f>
        <v>197877.7</v>
      </c>
      <c r="F84" s="183">
        <f>IF(OR(K27="",K27=0),"",E84/K27)</f>
        <v>0.012230334991396977</v>
      </c>
      <c r="G84" s="184">
        <f>IF(K27="","",(D56+E84)/K27)</f>
        <v>0.06966312409095393</v>
      </c>
      <c r="H84" s="185">
        <f>IF(OR(C84="",C84=0),"",(C84-F84)*100)</f>
        <v>3.223630303713011</v>
      </c>
      <c r="I84" s="186">
        <f>IF(OR(D84="",D84=0),"",(D84-G84)*100)</f>
        <v>10.487131619414166</v>
      </c>
    </row>
    <row r="85" spans="1:2" ht="12.75" customHeight="1">
      <c r="A85" s="3" t="s">
        <v>89</v>
      </c>
      <c r="B85" s="187"/>
    </row>
    <row r="86" ht="12.75" customHeight="1">
      <c r="B86" s="187"/>
    </row>
  </sheetData>
  <mergeCells count="14">
    <mergeCell ref="B1:L1"/>
    <mergeCell ref="B2:G2"/>
    <mergeCell ref="H2:L2"/>
    <mergeCell ref="M2:S2"/>
    <mergeCell ref="M3:N3"/>
    <mergeCell ref="Q3:R3"/>
    <mergeCell ref="B29:H29"/>
    <mergeCell ref="B58:D58"/>
    <mergeCell ref="E58:G58"/>
    <mergeCell ref="H58:I58"/>
    <mergeCell ref="B30:C30"/>
    <mergeCell ref="D30:E30"/>
    <mergeCell ref="F30:H30"/>
    <mergeCell ref="B57:H5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G1">
      <selection activeCell="M1" sqref="M1"/>
    </sheetView>
  </sheetViews>
  <sheetFormatPr defaultColWidth="12" defaultRowHeight="12.75" customHeight="1"/>
  <cols>
    <col min="1" max="1" width="29.66015625" style="3" customWidth="1"/>
    <col min="2" max="2" width="14.66015625" style="4" customWidth="1"/>
    <col min="3" max="3" width="14.66015625" style="5" customWidth="1"/>
    <col min="4" max="6" width="14.66015625" style="4" customWidth="1"/>
    <col min="7" max="7" width="14.66015625" style="188" customWidth="1"/>
    <col min="8" max="8" width="14.66015625" style="189" customWidth="1"/>
    <col min="9" max="12" width="14.66015625" style="3" customWidth="1"/>
    <col min="13" max="13" width="8.5" style="3" customWidth="1"/>
    <col min="14" max="14" width="8.5" style="3" bestFit="1" customWidth="1"/>
    <col min="15" max="15" width="6" style="3" bestFit="1" customWidth="1"/>
    <col min="16" max="17" width="6.5" style="3" bestFit="1" customWidth="1"/>
    <col min="18" max="18" width="8.83203125" style="3" bestFit="1" customWidth="1"/>
    <col min="19" max="19" width="8.66015625" style="3" bestFit="1" customWidth="1"/>
    <col min="20" max="16384" width="11.5" style="3" customWidth="1"/>
  </cols>
  <sheetData>
    <row r="1" spans="1:12" ht="64.5" customHeight="1" thickBot="1">
      <c r="A1" s="1"/>
      <c r="B1" s="275" t="s">
        <v>92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9" s="24" customFormat="1" ht="15.75">
      <c r="A2" s="23"/>
      <c r="B2" s="276" t="s">
        <v>60</v>
      </c>
      <c r="C2" s="277"/>
      <c r="D2" s="277"/>
      <c r="E2" s="277"/>
      <c r="F2" s="277"/>
      <c r="G2" s="278"/>
      <c r="H2" s="279" t="s">
        <v>61</v>
      </c>
      <c r="I2" s="279"/>
      <c r="J2" s="279"/>
      <c r="K2" s="279"/>
      <c r="L2" s="280"/>
      <c r="M2" s="271" t="s">
        <v>62</v>
      </c>
      <c r="N2" s="271"/>
      <c r="O2" s="271"/>
      <c r="P2" s="271"/>
      <c r="Q2" s="271"/>
      <c r="R2" s="271"/>
      <c r="S2" s="271"/>
    </row>
    <row r="3" spans="1:19" s="38" customFormat="1" ht="12.75" customHeight="1">
      <c r="A3" s="25"/>
      <c r="B3" s="26" t="s">
        <v>43</v>
      </c>
      <c r="C3" s="27" t="s">
        <v>44</v>
      </c>
      <c r="D3" s="28" t="s">
        <v>45</v>
      </c>
      <c r="E3" s="28" t="s">
        <v>63</v>
      </c>
      <c r="F3" s="28" t="s">
        <v>64</v>
      </c>
      <c r="G3" s="199" t="s">
        <v>65</v>
      </c>
      <c r="H3" s="31" t="s">
        <v>43</v>
      </c>
      <c r="I3" s="32" t="s">
        <v>44</v>
      </c>
      <c r="J3" s="33" t="s">
        <v>45</v>
      </c>
      <c r="K3" s="33" t="s">
        <v>66</v>
      </c>
      <c r="L3" s="52" t="s">
        <v>64</v>
      </c>
      <c r="M3" s="272" t="s">
        <v>43</v>
      </c>
      <c r="N3" s="272"/>
      <c r="O3" s="36" t="s">
        <v>0</v>
      </c>
      <c r="P3" s="37" t="s">
        <v>37</v>
      </c>
      <c r="Q3" s="273" t="s">
        <v>46</v>
      </c>
      <c r="R3" s="274"/>
      <c r="S3" s="37" t="s">
        <v>64</v>
      </c>
    </row>
    <row r="4" spans="1:19" s="38" customFormat="1" ht="12.75" customHeight="1">
      <c r="A4" s="39"/>
      <c r="B4" s="40" t="s">
        <v>67</v>
      </c>
      <c r="C4" s="41" t="s">
        <v>1</v>
      </c>
      <c r="D4" s="42" t="s">
        <v>2</v>
      </c>
      <c r="E4" s="42" t="s">
        <v>2</v>
      </c>
      <c r="F4" s="42" t="s">
        <v>2</v>
      </c>
      <c r="G4" s="43" t="s">
        <v>91</v>
      </c>
      <c r="H4" s="44" t="s">
        <v>67</v>
      </c>
      <c r="I4" s="36" t="s">
        <v>1</v>
      </c>
      <c r="J4" s="45" t="s">
        <v>2</v>
      </c>
      <c r="K4" s="45" t="s">
        <v>2</v>
      </c>
      <c r="L4" s="46" t="s">
        <v>2</v>
      </c>
      <c r="M4" s="47" t="s">
        <v>56</v>
      </c>
      <c r="N4" s="47" t="s">
        <v>69</v>
      </c>
      <c r="O4" s="48" t="s">
        <v>56</v>
      </c>
      <c r="P4" s="47" t="s">
        <v>56</v>
      </c>
      <c r="Q4" s="49" t="s">
        <v>56</v>
      </c>
      <c r="R4" s="50" t="s">
        <v>70</v>
      </c>
      <c r="S4" s="47" t="s">
        <v>56</v>
      </c>
    </row>
    <row r="5" spans="1:19" ht="12.75" customHeight="1">
      <c r="A5" s="25"/>
      <c r="B5" s="26"/>
      <c r="C5" s="73"/>
      <c r="D5" s="28"/>
      <c r="E5" s="28"/>
      <c r="F5" s="28"/>
      <c r="G5" s="200"/>
      <c r="H5" s="31"/>
      <c r="I5" s="32"/>
      <c r="J5" s="33"/>
      <c r="K5" s="33"/>
      <c r="L5" s="52"/>
      <c r="M5" s="53"/>
      <c r="N5" s="53"/>
      <c r="O5" s="54"/>
      <c r="P5" s="38"/>
      <c r="Q5" s="55"/>
      <c r="R5" s="56"/>
      <c r="S5" s="38"/>
    </row>
    <row r="6" spans="1:19" ht="12.75" customHeight="1">
      <c r="A6" s="57" t="s">
        <v>3</v>
      </c>
      <c r="B6" s="58">
        <f>IF(ISERROR('[51]Récolte_N'!$F$13)=TRUE,"",'[51]Récolte_N'!$F$13)</f>
        <v>20800</v>
      </c>
      <c r="C6" s="59">
        <f aca="true" t="shared" si="0" ref="C6:C25">IF(OR(B6="",B6=0),"",(D6/B6)*10)</f>
        <v>58.59615384615385</v>
      </c>
      <c r="D6" s="60">
        <f>IF(ISERROR('[51]Récolte_N'!$H$13)=TRUE,"",'[51]Récolte_N'!$H$13)</f>
        <v>121880</v>
      </c>
      <c r="E6" s="60">
        <f>IF(ISERROR('[51]Récolte_N'!$I$13)=TRUE,"",'[51]Récolte_N'!$I$13)</f>
        <v>81300</v>
      </c>
      <c r="F6" s="60">
        <f>D6-E6</f>
        <v>40580</v>
      </c>
      <c r="G6" s="190">
        <f>IF(D6="","",(E6/D6))</f>
        <v>0.6670495569412537</v>
      </c>
      <c r="H6" s="62">
        <f>IF(ISERROR('[1]Récolte_N'!$F$13)=TRUE,"",'[1]Récolte_N'!$F$13)</f>
        <v>18275</v>
      </c>
      <c r="I6" s="63">
        <f aca="true" t="shared" si="1" ref="I6:I13">IF(OR(H6="",H6=0),"",(J6/H6)*10)</f>
        <v>56.69493844049248</v>
      </c>
      <c r="J6" s="64">
        <f>IF(ISERROR('[1]Récolte_N'!$H$13)=TRUE,"",'[1]Récolte_N'!$H$13)</f>
        <v>103610</v>
      </c>
      <c r="K6" s="64">
        <f>'[21]OR'!$AI168</f>
        <v>68342.5</v>
      </c>
      <c r="L6" s="65">
        <f>J6-K6</f>
        <v>35267.5</v>
      </c>
      <c r="M6" s="66">
        <f aca="true" t="shared" si="2" ref="M6:M25">B6/H6-1</f>
        <v>0.13816689466484267</v>
      </c>
      <c r="N6" s="201">
        <f aca="true" t="shared" si="3" ref="N6:N25">B6-H6</f>
        <v>2525</v>
      </c>
      <c r="O6" s="68">
        <f aca="true" t="shared" si="4" ref="O6:Q25">C6/I6-1</f>
        <v>0.03353412946478285</v>
      </c>
      <c r="P6" s="69">
        <f t="shared" si="4"/>
        <v>0.17633433066306337</v>
      </c>
      <c r="Q6" s="70">
        <f t="shared" si="4"/>
        <v>0.18959651754033002</v>
      </c>
      <c r="R6" s="202">
        <f aca="true" t="shared" si="5" ref="R6:R25">E6-K6</f>
        <v>12957.5</v>
      </c>
      <c r="S6" s="69">
        <f aca="true" t="shared" si="6" ref="S6:S25">F6/L6-1</f>
        <v>0.15063443680442323</v>
      </c>
    </row>
    <row r="7" spans="1:19" ht="12.75" customHeight="1">
      <c r="A7" s="57" t="s">
        <v>71</v>
      </c>
      <c r="B7" s="58">
        <f>IF(ISERROR('[52]Récolte_N'!$F$13)=TRUE,"",'[52]Récolte_N'!$F$13)</f>
        <v>38320</v>
      </c>
      <c r="C7" s="59">
        <f t="shared" si="0"/>
        <v>54.86169102296451</v>
      </c>
      <c r="D7" s="60">
        <f>IF(ISERROR('[52]Récolte_N'!$H$13)=TRUE,"",'[52]Récolte_N'!$H$13)</f>
        <v>210230</v>
      </c>
      <c r="E7" s="60">
        <f>IF(ISERROR('[52]Récolte_N'!$I$13)=TRUE,"",'[52]Récolte_N'!$I$13)</f>
        <v>83000</v>
      </c>
      <c r="F7" s="60">
        <f aca="true" t="shared" si="7" ref="F7:F27">D7-E7</f>
        <v>127230</v>
      </c>
      <c r="G7" s="190">
        <f aca="true" t="shared" si="8" ref="G7:G25">IF(D7="","",(E7/D7))</f>
        <v>0.39480568900727775</v>
      </c>
      <c r="H7" s="62">
        <f>IF(ISERROR('[2]Récolte_N'!$F$13)=TRUE,"",'[2]Récolte_N'!$F$13)</f>
        <v>37720</v>
      </c>
      <c r="I7" s="63">
        <f t="shared" si="1"/>
        <v>56.77492046659597</v>
      </c>
      <c r="J7" s="64">
        <f>IF(ISERROR('[2]Récolte_N'!$H$13)=TRUE,"",'[2]Récolte_N'!$H$13)</f>
        <v>214155</v>
      </c>
      <c r="K7" s="64">
        <f>'[21]OR'!$AI169</f>
        <v>85188.1</v>
      </c>
      <c r="L7" s="65">
        <f aca="true" t="shared" si="9" ref="L7:L27">J7-K7</f>
        <v>128966.9</v>
      </c>
      <c r="M7" s="66">
        <f t="shared" si="2"/>
        <v>0.01590668080593849</v>
      </c>
      <c r="N7" s="201">
        <f t="shared" si="3"/>
        <v>600</v>
      </c>
      <c r="O7" s="68">
        <f t="shared" si="4"/>
        <v>-0.03369849623580068</v>
      </c>
      <c r="P7" s="69">
        <f t="shared" si="4"/>
        <v>-0.018327846653125035</v>
      </c>
      <c r="Q7" s="70">
        <f t="shared" si="4"/>
        <v>-0.025685512413118783</v>
      </c>
      <c r="R7" s="202">
        <f t="shared" si="5"/>
        <v>-2188.100000000006</v>
      </c>
      <c r="S7" s="69">
        <f t="shared" si="6"/>
        <v>-0.01346779677576182</v>
      </c>
    </row>
    <row r="8" spans="1:19" ht="12.75" customHeight="1">
      <c r="A8" s="57" t="s">
        <v>4</v>
      </c>
      <c r="B8" s="58">
        <f>IF(ISERROR('[53]Récolte_N'!$F$13)=TRUE,"",'[53]Récolte_N'!$F$13)</f>
        <v>189000</v>
      </c>
      <c r="C8" s="59">
        <f t="shared" si="0"/>
        <v>66.07037037037037</v>
      </c>
      <c r="D8" s="60">
        <f>IF(ISERROR('[53]Récolte_N'!$H$13)=TRUE,"",'[53]Récolte_N'!$H$13)</f>
        <v>1248730</v>
      </c>
      <c r="E8" s="60">
        <f>IF(ISERROR('[53]Récolte_N'!$I$13)=TRUE,"",'[53]Récolte_N'!$I$13)</f>
        <v>1200000</v>
      </c>
      <c r="F8" s="60">
        <f t="shared" si="7"/>
        <v>48730</v>
      </c>
      <c r="G8" s="190">
        <f t="shared" si="8"/>
        <v>0.9609763519736052</v>
      </c>
      <c r="H8" s="62">
        <f>IF(ISERROR('[3]Récolte_N'!$F$13)=TRUE,"",'[3]Récolte_N'!$F$13)</f>
        <v>192400</v>
      </c>
      <c r="I8" s="63">
        <f t="shared" si="1"/>
        <v>59.32224532224532</v>
      </c>
      <c r="J8" s="64">
        <f>IF(ISERROR('[3]Récolte_N'!$H$13)=TRUE,"",'[3]Récolte_N'!$H$13)</f>
        <v>1141360</v>
      </c>
      <c r="K8" s="64">
        <f>'[21]OR'!$AI170</f>
        <v>1037418.5</v>
      </c>
      <c r="L8" s="65">
        <f t="shared" si="9"/>
        <v>103941.5</v>
      </c>
      <c r="M8" s="66">
        <f t="shared" si="2"/>
        <v>-0.017671517671517645</v>
      </c>
      <c r="N8" s="201">
        <f t="shared" si="3"/>
        <v>-3400</v>
      </c>
      <c r="O8" s="68">
        <f t="shared" si="4"/>
        <v>0.11375370253550665</v>
      </c>
      <c r="P8" s="69">
        <f t="shared" si="4"/>
        <v>0.0940719842994322</v>
      </c>
      <c r="Q8" s="70">
        <f t="shared" si="4"/>
        <v>0.15671737105131633</v>
      </c>
      <c r="R8" s="202">
        <f t="shared" si="5"/>
        <v>162581.5</v>
      </c>
      <c r="S8" s="69">
        <f t="shared" si="6"/>
        <v>-0.5311785956523621</v>
      </c>
    </row>
    <row r="9" spans="1:19" ht="12.75" customHeight="1">
      <c r="A9" s="57" t="s">
        <v>20</v>
      </c>
      <c r="B9" s="58">
        <f>IF(ISERROR('[54]Récolte_N'!$F$13)=TRUE,"",'[54]Récolte_N'!$F$13)</f>
        <v>31490</v>
      </c>
      <c r="C9" s="59">
        <f t="shared" si="0"/>
        <v>65.84725309622102</v>
      </c>
      <c r="D9" s="60">
        <f>IF(ISERROR('[54]Récolte_N'!$H$13)=TRUE,"",'[54]Récolte_N'!$H$13)</f>
        <v>207353</v>
      </c>
      <c r="E9" s="60">
        <f>IF(ISERROR('[54]Récolte_N'!$I$13)=TRUE,"",'[54]Récolte_N'!$I$13)</f>
        <v>137000</v>
      </c>
      <c r="F9" s="60">
        <f t="shared" si="7"/>
        <v>70353</v>
      </c>
      <c r="G9" s="190">
        <f t="shared" si="8"/>
        <v>0.6607090324229695</v>
      </c>
      <c r="H9" s="62">
        <f>IF(ISERROR('[4]Récolte_N'!$F$13)=TRUE,"",'[4]Récolte_N'!$F$13)</f>
        <v>31320</v>
      </c>
      <c r="I9" s="63">
        <f t="shared" si="1"/>
        <v>63.43869731800766</v>
      </c>
      <c r="J9" s="64">
        <f>IF(ISERROR('[4]Récolte_N'!$H$13)=TRUE,"",'[4]Récolte_N'!$H$13)</f>
        <v>198690</v>
      </c>
      <c r="K9" s="64">
        <f>'[21]OR'!$AI171</f>
        <v>122187.7</v>
      </c>
      <c r="L9" s="65">
        <f t="shared" si="9"/>
        <v>76502.3</v>
      </c>
      <c r="M9" s="66">
        <f t="shared" si="2"/>
        <v>0.005427841634738195</v>
      </c>
      <c r="N9" s="201">
        <f t="shared" si="3"/>
        <v>170</v>
      </c>
      <c r="O9" s="68">
        <f t="shared" si="4"/>
        <v>0.037966665143511324</v>
      </c>
      <c r="P9" s="69">
        <f t="shared" si="4"/>
        <v>0.04360058382404741</v>
      </c>
      <c r="Q9" s="70">
        <f t="shared" si="4"/>
        <v>0.12122578622889213</v>
      </c>
      <c r="R9" s="202">
        <f t="shared" si="5"/>
        <v>14812.300000000003</v>
      </c>
      <c r="S9" s="69">
        <f t="shared" si="6"/>
        <v>-0.08038058986461849</v>
      </c>
    </row>
    <row r="10" spans="1:19" ht="12.75" customHeight="1">
      <c r="A10" s="57" t="s">
        <v>5</v>
      </c>
      <c r="B10" s="58">
        <f>IF(ISERROR('[55]Récolte_N'!$F$13)=TRUE,"",'[55]Récolte_N'!$F$13)</f>
        <v>47000</v>
      </c>
      <c r="C10" s="59">
        <f t="shared" si="0"/>
        <v>87.12765957446808</v>
      </c>
      <c r="D10" s="60">
        <f>IF(ISERROR('[55]Récolte_N'!$H$13)=TRUE,"",'[55]Récolte_N'!$H$13)</f>
        <v>409500</v>
      </c>
      <c r="E10" s="60">
        <f>IF(ISERROR('[55]Récolte_N'!$I$13)=TRUE,"",'[55]Récolte_N'!$I$13)</f>
        <v>345200</v>
      </c>
      <c r="F10" s="60">
        <f t="shared" si="7"/>
        <v>64300</v>
      </c>
      <c r="G10" s="190">
        <f t="shared" si="8"/>
        <v>0.842979242979243</v>
      </c>
      <c r="H10" s="62">
        <f>IF(ISERROR('[5]Récolte_N'!$F$13)=TRUE,"",'[5]Récolte_N'!$F$13)</f>
        <v>48000</v>
      </c>
      <c r="I10" s="63">
        <f t="shared" si="1"/>
        <v>84.5</v>
      </c>
      <c r="J10" s="64">
        <f>IF(ISERROR('[5]Récolte_N'!$H$13)=TRUE,"",'[5]Récolte_N'!$H$13)</f>
        <v>405600</v>
      </c>
      <c r="K10" s="64">
        <f>'[21]OR'!$AI172</f>
        <v>342064.5</v>
      </c>
      <c r="L10" s="65">
        <f t="shared" si="9"/>
        <v>63535.5</v>
      </c>
      <c r="M10" s="66">
        <f t="shared" si="2"/>
        <v>-0.02083333333333337</v>
      </c>
      <c r="N10" s="201">
        <f t="shared" si="3"/>
        <v>-1000</v>
      </c>
      <c r="O10" s="68">
        <f t="shared" si="4"/>
        <v>0.03109656301145658</v>
      </c>
      <c r="P10" s="69">
        <f t="shared" si="4"/>
        <v>0.009615384615384581</v>
      </c>
      <c r="Q10" s="70">
        <f t="shared" si="4"/>
        <v>0.00916639990411161</v>
      </c>
      <c r="R10" s="202">
        <f t="shared" si="5"/>
        <v>3135.5</v>
      </c>
      <c r="S10" s="69">
        <f t="shared" si="6"/>
        <v>0.012032643167992685</v>
      </c>
    </row>
    <row r="11" spans="1:19" ht="12.75" customHeight="1">
      <c r="A11" s="57" t="s">
        <v>6</v>
      </c>
      <c r="B11" s="58">
        <f>IF(ISERROR('[56]Récolte_N'!$F$13)=TRUE,"",'[56]Récolte_N'!$F$13)</f>
        <v>106300</v>
      </c>
      <c r="C11" s="59">
        <f t="shared" si="0"/>
        <v>90.16933207902163</v>
      </c>
      <c r="D11" s="60">
        <f>IF(ISERROR('[56]Récolte_N'!$H$13)=TRUE,"",'[56]Récolte_N'!$H$13)</f>
        <v>958500</v>
      </c>
      <c r="E11" s="60">
        <f>IF(ISERROR('[56]Récolte_N'!$I$13)=TRUE,"",'[56]Récolte_N'!$I$13)</f>
        <v>910000</v>
      </c>
      <c r="F11" s="60">
        <f t="shared" si="7"/>
        <v>48500</v>
      </c>
      <c r="G11" s="190">
        <f t="shared" si="8"/>
        <v>0.9494001043296818</v>
      </c>
      <c r="H11" s="62">
        <f>IF(ISERROR('[6]Récolte_N'!$F$13)=TRUE,"",'[6]Récolte_N'!$F$13)</f>
        <v>102200</v>
      </c>
      <c r="I11" s="63">
        <f t="shared" si="1"/>
        <v>80.66536203522504</v>
      </c>
      <c r="J11" s="64">
        <f>IF(ISERROR('[6]Récolte_N'!$H$13)=TRUE,"",'[6]Récolte_N'!$H$13)</f>
        <v>824400</v>
      </c>
      <c r="K11" s="64">
        <f>'[21]OR'!$AI173</f>
        <v>736553.2</v>
      </c>
      <c r="L11" s="65">
        <f t="shared" si="9"/>
        <v>87846.80000000005</v>
      </c>
      <c r="M11" s="66">
        <f t="shared" si="2"/>
        <v>0.04011741682974557</v>
      </c>
      <c r="N11" s="201">
        <f t="shared" si="3"/>
        <v>4100</v>
      </c>
      <c r="O11" s="68">
        <f t="shared" si="4"/>
        <v>0.11781971597234486</v>
      </c>
      <c r="P11" s="69">
        <f t="shared" si="4"/>
        <v>0.1626637554585153</v>
      </c>
      <c r="Q11" s="70">
        <f t="shared" si="4"/>
        <v>0.23548441578965384</v>
      </c>
      <c r="R11" s="202">
        <f t="shared" si="5"/>
        <v>173446.80000000005</v>
      </c>
      <c r="S11" s="69">
        <f t="shared" si="6"/>
        <v>-0.44790248478032235</v>
      </c>
    </row>
    <row r="12" spans="1:19" ht="12.75" customHeight="1">
      <c r="A12" s="57" t="s">
        <v>7</v>
      </c>
      <c r="B12" s="58">
        <f>IF(ISERROR('[57]Récolte_N'!$F$13)=TRUE,"",'[57]Récolte_N'!$F$13)</f>
        <v>39200</v>
      </c>
      <c r="C12" s="59">
        <f t="shared" si="0"/>
        <v>57.41071428571429</v>
      </c>
      <c r="D12" s="60">
        <f>IF(ISERROR('[57]Récolte_N'!$H$13)=TRUE,"",'[57]Récolte_N'!$H$13)</f>
        <v>225050</v>
      </c>
      <c r="E12" s="60">
        <f>IF(ISERROR('[57]Récolte_N'!$I$13)=TRUE,"",'[57]Récolte_N'!$I$13)</f>
        <v>122000</v>
      </c>
      <c r="F12" s="60">
        <f t="shared" si="7"/>
        <v>103050</v>
      </c>
      <c r="G12" s="190">
        <f t="shared" si="8"/>
        <v>0.5421017551655187</v>
      </c>
      <c r="H12" s="62">
        <f>IF(ISERROR('[7]Récolte_N'!$F$13)=TRUE,"",'[7]Récolte_N'!$F$13)</f>
        <v>38740</v>
      </c>
      <c r="I12" s="63">
        <f t="shared" si="1"/>
        <v>55.407847186370674</v>
      </c>
      <c r="J12" s="64">
        <f>IF(ISERROR('[7]Récolte_N'!$H$13)=TRUE,"",'[7]Récolte_N'!$H$13)</f>
        <v>214650</v>
      </c>
      <c r="K12" s="64">
        <f>'[21]OR'!$AI174</f>
        <v>121002.5</v>
      </c>
      <c r="L12" s="65">
        <f t="shared" si="9"/>
        <v>93647.5</v>
      </c>
      <c r="M12" s="66">
        <f t="shared" si="2"/>
        <v>0.011874032008260205</v>
      </c>
      <c r="N12" s="201">
        <f t="shared" si="3"/>
        <v>460</v>
      </c>
      <c r="O12" s="68">
        <f t="shared" si="4"/>
        <v>0.03614771555023144</v>
      </c>
      <c r="P12" s="69">
        <f t="shared" si="4"/>
        <v>0.048450966689960406</v>
      </c>
      <c r="Q12" s="70">
        <f t="shared" si="4"/>
        <v>0.008243631329931222</v>
      </c>
      <c r="R12" s="202">
        <f t="shared" si="5"/>
        <v>997.5</v>
      </c>
      <c r="S12" s="69">
        <f t="shared" si="6"/>
        <v>0.1004031073974212</v>
      </c>
    </row>
    <row r="13" spans="1:19" ht="12.75" customHeight="1">
      <c r="A13" s="57" t="s">
        <v>8</v>
      </c>
      <c r="B13" s="58">
        <f>IF(ISERROR('[58]Récolte_N'!$F$13)=TRUE,"",'[58]Récolte_N'!$F$13)</f>
        <v>11400</v>
      </c>
      <c r="C13" s="59">
        <f t="shared" si="0"/>
        <v>33.37719298245614</v>
      </c>
      <c r="D13" s="60">
        <f>IF(ISERROR('[58]Récolte_N'!$H$13)=TRUE,"",'[58]Récolte_N'!$H$13)</f>
        <v>38050</v>
      </c>
      <c r="E13" s="60">
        <f>IF(ISERROR('[58]Récolte_N'!$I$13)=TRUE,"",'[58]Récolte_N'!$I$13)</f>
        <v>18000</v>
      </c>
      <c r="F13" s="60">
        <f t="shared" si="7"/>
        <v>20050</v>
      </c>
      <c r="G13" s="190">
        <f t="shared" si="8"/>
        <v>0.4730617608409987</v>
      </c>
      <c r="H13" s="62">
        <f>IF(ISERROR('[8]Récolte_N'!$F$13)=TRUE,"",'[8]Récolte_N'!$F$13)</f>
        <v>10950</v>
      </c>
      <c r="I13" s="63">
        <f t="shared" si="1"/>
        <v>33.6986301369863</v>
      </c>
      <c r="J13" s="64">
        <f>IF(ISERROR('[8]Récolte_N'!$H$13)=TRUE,"",'[8]Récolte_N'!$H$13)</f>
        <v>36900</v>
      </c>
      <c r="K13" s="64">
        <f>'[21]OR'!$AI175</f>
        <v>18540.6</v>
      </c>
      <c r="L13" s="65">
        <f t="shared" si="9"/>
        <v>18359.4</v>
      </c>
      <c r="M13" s="66">
        <f t="shared" si="2"/>
        <v>0.041095890410958846</v>
      </c>
      <c r="N13" s="201">
        <f t="shared" si="3"/>
        <v>450</v>
      </c>
      <c r="O13" s="68">
        <f t="shared" si="4"/>
        <v>-0.009538582227927694</v>
      </c>
      <c r="P13" s="69">
        <f t="shared" si="4"/>
        <v>0.031165311653116534</v>
      </c>
      <c r="Q13" s="70">
        <f t="shared" si="4"/>
        <v>-0.02915763243907954</v>
      </c>
      <c r="R13" s="202">
        <f t="shared" si="5"/>
        <v>-540.5999999999985</v>
      </c>
      <c r="S13" s="69">
        <f t="shared" si="6"/>
        <v>0.09208361929039066</v>
      </c>
    </row>
    <row r="14" spans="1:19" ht="12.75" customHeight="1">
      <c r="A14" s="57" t="s">
        <v>19</v>
      </c>
      <c r="B14" s="58">
        <f>IF(ISERROR('[59]Récolte_N'!$F$13)=TRUE,"",'[59]Récolte_N'!$F$13)</f>
        <v>283500</v>
      </c>
      <c r="C14" s="59">
        <f>IF(OR(B14="",B14=0),"",(D14/B14)*10)</f>
        <v>77.37566137566137</v>
      </c>
      <c r="D14" s="60">
        <f>IF(ISERROR('[59]Récolte_N'!$H$13)=TRUE,"",'[59]Récolte_N'!$H$13)</f>
        <v>2193600</v>
      </c>
      <c r="E14" s="60">
        <f>IF(ISERROR('[59]Récolte_N'!$I$13)=TRUE,"",'[59]Récolte_N'!$I$13)</f>
        <v>2097000</v>
      </c>
      <c r="F14" s="60">
        <f t="shared" si="7"/>
        <v>96600</v>
      </c>
      <c r="G14" s="190">
        <f t="shared" si="8"/>
        <v>0.9559628008752735</v>
      </c>
      <c r="H14" s="62">
        <f>IF(ISERROR('[9]Récolte_N'!$F$13)=TRUE,"",'[9]Récolte_N'!$F$13)</f>
        <v>280800</v>
      </c>
      <c r="I14" s="63">
        <f>IF(OR(H14="",H14=0),"",(J14/H14)*10)</f>
        <v>69.93233618233619</v>
      </c>
      <c r="J14" s="64">
        <f>IF(ISERROR('[9]Récolte_N'!$H$13)=TRUE,"",'[9]Récolte_N'!$H$13)</f>
        <v>1963700</v>
      </c>
      <c r="K14" s="64">
        <f>'[21]OR'!$AI176</f>
        <v>1885830.3</v>
      </c>
      <c r="L14" s="65">
        <f t="shared" si="9"/>
        <v>77869.69999999995</v>
      </c>
      <c r="M14" s="66">
        <f t="shared" si="2"/>
        <v>0.009615384615384581</v>
      </c>
      <c r="N14" s="201">
        <f t="shared" si="3"/>
        <v>2700</v>
      </c>
      <c r="O14" s="68">
        <f t="shared" si="4"/>
        <v>0.10643610094646383</v>
      </c>
      <c r="P14" s="69">
        <f t="shared" si="4"/>
        <v>0.1170749096094108</v>
      </c>
      <c r="Q14" s="70">
        <f t="shared" si="4"/>
        <v>0.11197704268512387</v>
      </c>
      <c r="R14" s="202">
        <f t="shared" si="5"/>
        <v>211169.69999999995</v>
      </c>
      <c r="S14" s="69">
        <f t="shared" si="6"/>
        <v>0.24053386618928885</v>
      </c>
    </row>
    <row r="15" spans="1:19" ht="12.75" customHeight="1">
      <c r="A15" s="57" t="s">
        <v>9</v>
      </c>
      <c r="B15" s="58">
        <f>IF(ISERROR('[60]Récolte_N'!$F$13)=TRUE,"",'[60]Récolte_N'!$F$13)</f>
        <v>142000</v>
      </c>
      <c r="C15" s="59">
        <f>IF(OR(B15="",B15=0),"",(D15/B15)*10)</f>
        <v>65.84507042253522</v>
      </c>
      <c r="D15" s="60">
        <f>IF(ISERROR('[60]Récolte_N'!$H$13)=TRUE,"",'[60]Récolte_N'!$H$13)</f>
        <v>935000</v>
      </c>
      <c r="E15" s="60">
        <f>IF(ISERROR('[60]Récolte_N'!$I$13)=TRUE,"",'[60]Récolte_N'!$I$13)</f>
        <v>800000</v>
      </c>
      <c r="F15" s="60">
        <f t="shared" si="7"/>
        <v>135000</v>
      </c>
      <c r="G15" s="190">
        <f t="shared" si="8"/>
        <v>0.8556149732620321</v>
      </c>
      <c r="H15" s="62">
        <f>IF(ISERROR('[10]Récolte_N'!$F$13)=TRUE,"",'[10]Récolte_N'!$F$13)</f>
        <v>172000</v>
      </c>
      <c r="I15" s="63">
        <f>IF(OR(H15="",H15=0),"",(J15/H15)*10)</f>
        <v>60.46511627906977</v>
      </c>
      <c r="J15" s="64">
        <f>IF(ISERROR('[10]Récolte_N'!$H$13)=TRUE,"",'[10]Récolte_N'!$H$13)</f>
        <v>1040000</v>
      </c>
      <c r="K15" s="64">
        <f>'[21]OR'!$AI177</f>
        <v>889234.8</v>
      </c>
      <c r="L15" s="65">
        <f t="shared" si="9"/>
        <v>150765.19999999995</v>
      </c>
      <c r="M15" s="66">
        <f t="shared" si="2"/>
        <v>-0.17441860465116277</v>
      </c>
      <c r="N15" s="201">
        <f t="shared" si="3"/>
        <v>-30000</v>
      </c>
      <c r="O15" s="68">
        <f t="shared" si="4"/>
        <v>0.08897616468039016</v>
      </c>
      <c r="P15" s="69">
        <f t="shared" si="4"/>
        <v>-0.10096153846153844</v>
      </c>
      <c r="Q15" s="70">
        <f t="shared" si="4"/>
        <v>-0.10035009875906797</v>
      </c>
      <c r="R15" s="202">
        <f t="shared" si="5"/>
        <v>-89234.80000000005</v>
      </c>
      <c r="S15" s="69">
        <f t="shared" si="6"/>
        <v>-0.10456789763154861</v>
      </c>
    </row>
    <row r="16" spans="1:19" ht="12.75" customHeight="1">
      <c r="A16" s="57" t="s">
        <v>21</v>
      </c>
      <c r="B16" s="58">
        <f>IF(ISERROR('[61]Récolte_N'!$F$13)=TRUE,"",'[61]Récolte_N'!$F$13)</f>
        <v>5100</v>
      </c>
      <c r="C16" s="59">
        <f>IF(OR(B16="",B16=0),"",(D16/B16)*10)</f>
        <v>70.94117647058823</v>
      </c>
      <c r="D16" s="60">
        <f>IF(ISERROR('[61]Récolte_N'!$H$13)=TRUE,"",'[61]Récolte_N'!$H$13)</f>
        <v>36180</v>
      </c>
      <c r="E16" s="60">
        <f>IF(ISERROR('[61]Récolte_N'!$I$13)=TRUE,"",'[61]Récolte_N'!$I$13)</f>
        <v>14000</v>
      </c>
      <c r="F16" s="60">
        <f t="shared" si="7"/>
        <v>22180</v>
      </c>
      <c r="G16" s="190">
        <f t="shared" si="8"/>
        <v>0.3869541182974019</v>
      </c>
      <c r="H16" s="62">
        <f>IF(ISERROR('[11]Récolte_N'!$F$13)=TRUE,"",'[11]Récolte_N'!$F$13)</f>
        <v>4700</v>
      </c>
      <c r="I16" s="63">
        <f>IF(OR(H16="",H16=0),"",(J16/H16)*10)</f>
        <v>61.70212765957447</v>
      </c>
      <c r="J16" s="64">
        <f>IF(ISERROR('[11]Récolte_N'!$H$13)=TRUE,"",'[11]Récolte_N'!$H$13)</f>
        <v>29000</v>
      </c>
      <c r="K16" s="64">
        <f>'[21]OR'!$AI178</f>
        <v>10364.1</v>
      </c>
      <c r="L16" s="65">
        <f t="shared" si="9"/>
        <v>18635.9</v>
      </c>
      <c r="M16" s="66">
        <f t="shared" si="2"/>
        <v>0.0851063829787233</v>
      </c>
      <c r="N16" s="201">
        <f t="shared" si="3"/>
        <v>400</v>
      </c>
      <c r="O16" s="68">
        <f t="shared" si="4"/>
        <v>0.1497363083164298</v>
      </c>
      <c r="P16" s="69">
        <f t="shared" si="4"/>
        <v>0.24758620689655175</v>
      </c>
      <c r="Q16" s="70">
        <f t="shared" si="4"/>
        <v>0.3508167617062745</v>
      </c>
      <c r="R16" s="202">
        <f t="shared" si="5"/>
        <v>3635.8999999999996</v>
      </c>
      <c r="S16" s="69">
        <f t="shared" si="6"/>
        <v>0.1901759507187739</v>
      </c>
    </row>
    <row r="17" spans="1:19" ht="12.75" customHeight="1">
      <c r="A17" s="57" t="s">
        <v>10</v>
      </c>
      <c r="B17" s="58">
        <f>IF(ISERROR('[62]Récolte_N'!$F$13)=TRUE,"",'[62]Récolte_N'!$F$13)</f>
        <v>85581</v>
      </c>
      <c r="C17" s="59">
        <f t="shared" si="0"/>
        <v>74.77850223764621</v>
      </c>
      <c r="D17" s="60">
        <f>IF(ISERROR('[62]Récolte_N'!$H$13)=TRUE,"",'[62]Récolte_N'!$H$13)</f>
        <v>639961.9</v>
      </c>
      <c r="E17" s="60">
        <f>IF(ISERROR('[62]Récolte_N'!$I$13)=TRUE,"",'[62]Récolte_N'!$I$13)</f>
        <v>617009</v>
      </c>
      <c r="F17" s="60">
        <f t="shared" si="7"/>
        <v>22952.900000000023</v>
      </c>
      <c r="G17" s="190">
        <f t="shared" si="8"/>
        <v>0.9641339585997228</v>
      </c>
      <c r="H17" s="62">
        <f>IF(ISERROR('[12]Récolte_N'!$F$13)=TRUE,"",'[12]Récolte_N'!$F$13)</f>
        <v>71428</v>
      </c>
      <c r="I17" s="63">
        <f aca="true" t="shared" si="10" ref="I17:I25">IF(OR(H17="",H17=0),"",(J17/H17)*10)</f>
        <v>73.67710388913105</v>
      </c>
      <c r="J17" s="64">
        <f>IF(ISERROR('[12]Récolte_N'!$H$13)=TRUE,"",'[12]Récolte_N'!$H$13)</f>
        <v>526260.8176592853</v>
      </c>
      <c r="K17" s="64">
        <f>'[21]OR'!$AI179</f>
        <v>409036.2</v>
      </c>
      <c r="L17" s="65">
        <f t="shared" si="9"/>
        <v>117224.61765928526</v>
      </c>
      <c r="M17" s="66">
        <f t="shared" si="2"/>
        <v>0.19814358514868124</v>
      </c>
      <c r="N17" s="201">
        <f t="shared" si="3"/>
        <v>14153</v>
      </c>
      <c r="O17" s="68">
        <f t="shared" si="4"/>
        <v>0.014948990804151796</v>
      </c>
      <c r="P17" s="69">
        <f t="shared" si="4"/>
        <v>0.2160546225851223</v>
      </c>
      <c r="Q17" s="70">
        <f t="shared" si="4"/>
        <v>0.5084459517275</v>
      </c>
      <c r="R17" s="202">
        <f t="shared" si="5"/>
        <v>207972.8</v>
      </c>
      <c r="S17" s="69">
        <f t="shared" si="6"/>
        <v>-0.8041972713725294</v>
      </c>
    </row>
    <row r="18" spans="1:19" ht="12.75" customHeight="1">
      <c r="A18" s="57" t="s">
        <v>11</v>
      </c>
      <c r="B18" s="58">
        <f>IF(ISERROR('[63]Récolte_N'!$F$13)=TRUE,"",'[63]Récolte_N'!$F$13)</f>
        <v>78300</v>
      </c>
      <c r="C18" s="59">
        <f t="shared" si="0"/>
        <v>70.26309067688378</v>
      </c>
      <c r="D18" s="60">
        <f>IF(ISERROR('[63]Récolte_N'!$H$13)=TRUE,"",'[63]Récolte_N'!$H$13)</f>
        <v>550160</v>
      </c>
      <c r="E18" s="60">
        <f>IF(ISERROR('[63]Récolte_N'!$I$13)=TRUE,"",'[63]Récolte_N'!$I$13)</f>
        <v>330000</v>
      </c>
      <c r="F18" s="60">
        <f t="shared" si="7"/>
        <v>220160</v>
      </c>
      <c r="G18" s="190">
        <f t="shared" si="8"/>
        <v>0.5998255053075469</v>
      </c>
      <c r="H18" s="62">
        <f>IF(ISERROR('[13]Récolte_N'!$F$13)=TRUE,"",'[13]Récolte_N'!$F$13)</f>
        <v>64490</v>
      </c>
      <c r="I18" s="63">
        <f t="shared" si="10"/>
        <v>68.48813769576678</v>
      </c>
      <c r="J18" s="64">
        <f>IF(ISERROR('[13]Récolte_N'!$H$13)=TRUE,"",'[13]Récolte_N'!$H$13)</f>
        <v>441680</v>
      </c>
      <c r="K18" s="64">
        <f>'[21]OR'!$AI180</f>
        <v>281597.4</v>
      </c>
      <c r="L18" s="65">
        <f t="shared" si="9"/>
        <v>160082.59999999998</v>
      </c>
      <c r="M18" s="66">
        <f t="shared" si="2"/>
        <v>0.21414172739959692</v>
      </c>
      <c r="N18" s="201">
        <f t="shared" si="3"/>
        <v>13810</v>
      </c>
      <c r="O18" s="68">
        <f t="shared" si="4"/>
        <v>0.02591621032245861</v>
      </c>
      <c r="P18" s="69">
        <f t="shared" si="4"/>
        <v>0.2456076797681579</v>
      </c>
      <c r="Q18" s="70">
        <f t="shared" si="4"/>
        <v>0.17188581996850805</v>
      </c>
      <c r="R18" s="202">
        <f t="shared" si="5"/>
        <v>48402.59999999998</v>
      </c>
      <c r="S18" s="69">
        <f t="shared" si="6"/>
        <v>0.3752900065341269</v>
      </c>
    </row>
    <row r="19" spans="1:19" ht="12.75" customHeight="1">
      <c r="A19" s="57" t="s">
        <v>12</v>
      </c>
      <c r="B19" s="58">
        <f>IF(ISERROR('[64]Récolte_N'!$F$13)=TRUE,"",'[64]Récolte_N'!$F$13)</f>
        <v>285000</v>
      </c>
      <c r="C19" s="59">
        <f t="shared" si="0"/>
        <v>73.01754385964912</v>
      </c>
      <c r="D19" s="60">
        <f>IF(ISERROR('[64]Récolte_N'!$H$13)=TRUE,"",'[64]Récolte_N'!$H$13)</f>
        <v>2081000</v>
      </c>
      <c r="E19" s="60">
        <f>IF(ISERROR('[64]Récolte_N'!$I$13)=TRUE,"",'[64]Récolte_N'!$I$13)</f>
        <v>1965000</v>
      </c>
      <c r="F19" s="60">
        <f t="shared" si="7"/>
        <v>116000</v>
      </c>
      <c r="G19" s="190">
        <f t="shared" si="8"/>
        <v>0.9442575684766938</v>
      </c>
      <c r="H19" s="62">
        <f>IF(ISERROR('[14]Récolte_N'!$F$13)=TRUE,"",'[14]Récolte_N'!$F$13)</f>
        <v>287900</v>
      </c>
      <c r="I19" s="63">
        <f t="shared" si="10"/>
        <v>69.78117401875652</v>
      </c>
      <c r="J19" s="64">
        <f>IF(ISERROR('[14]Récolte_N'!$H$13)=TRUE,"",'[14]Récolte_N'!$H$13)</f>
        <v>2009000</v>
      </c>
      <c r="K19" s="64">
        <f>'[21]OR'!$AI181</f>
        <v>1888684.3</v>
      </c>
      <c r="L19" s="65">
        <f t="shared" si="9"/>
        <v>120315.69999999995</v>
      </c>
      <c r="M19" s="66">
        <f t="shared" si="2"/>
        <v>-0.010072941993747864</v>
      </c>
      <c r="N19" s="201">
        <f t="shared" si="3"/>
        <v>-2900</v>
      </c>
      <c r="O19" s="68">
        <f t="shared" si="4"/>
        <v>0.04637883908377205</v>
      </c>
      <c r="P19" s="69">
        <f t="shared" si="4"/>
        <v>0.03583872573419611</v>
      </c>
      <c r="Q19" s="70">
        <f t="shared" si="4"/>
        <v>0.040406805944222635</v>
      </c>
      <c r="R19" s="202">
        <f t="shared" si="5"/>
        <v>76315.69999999995</v>
      </c>
      <c r="S19" s="69">
        <f t="shared" si="6"/>
        <v>-0.03586979920326239</v>
      </c>
    </row>
    <row r="20" spans="1:19" ht="12.75" customHeight="1">
      <c r="A20" s="57" t="s">
        <v>13</v>
      </c>
      <c r="B20" s="58">
        <f>IF(ISERROR('[65]Récolte_N'!$F$13)=TRUE,"",'[65]Récolte_N'!$F$13)</f>
        <v>76100</v>
      </c>
      <c r="C20" s="59">
        <f t="shared" si="0"/>
        <v>78.59789750328515</v>
      </c>
      <c r="D20" s="60">
        <f>IF(ISERROR('[65]Récolte_N'!$H$13)=TRUE,"",'[65]Récolte_N'!$H$13)</f>
        <v>598130</v>
      </c>
      <c r="E20" s="60">
        <f>IF(ISERROR('[65]Récolte_N'!$I$13)=TRUE,"",'[65]Récolte_N'!$I$13)</f>
        <v>535000</v>
      </c>
      <c r="F20" s="60">
        <f t="shared" si="7"/>
        <v>63130</v>
      </c>
      <c r="G20" s="190">
        <f t="shared" si="8"/>
        <v>0.8944543828264758</v>
      </c>
      <c r="H20" s="62">
        <f>IF(ISERROR('[15]Récolte_N'!$F$13)=TRUE,"",'[15]Récolte_N'!$F$13)</f>
        <v>74410</v>
      </c>
      <c r="I20" s="63">
        <f t="shared" si="10"/>
        <v>75.7074317968015</v>
      </c>
      <c r="J20" s="64">
        <f>IF(ISERROR('[15]Récolte_N'!$H$13)=TRUE,"",'[15]Récolte_N'!$H$13)</f>
        <v>563339</v>
      </c>
      <c r="K20" s="64">
        <f>'[21]OR'!$AI182</f>
        <v>509601.5</v>
      </c>
      <c r="L20" s="65">
        <f t="shared" si="9"/>
        <v>53737.5</v>
      </c>
      <c r="M20" s="66">
        <f t="shared" si="2"/>
        <v>0.022712001075124277</v>
      </c>
      <c r="N20" s="201">
        <f t="shared" si="3"/>
        <v>1690</v>
      </c>
      <c r="O20" s="68">
        <f t="shared" si="4"/>
        <v>0.038179418293327494</v>
      </c>
      <c r="P20" s="69">
        <f t="shared" si="4"/>
        <v>0.06175855035777755</v>
      </c>
      <c r="Q20" s="70">
        <f t="shared" si="4"/>
        <v>0.04983992394056935</v>
      </c>
      <c r="R20" s="202">
        <f t="shared" si="5"/>
        <v>25398.5</v>
      </c>
      <c r="S20" s="69">
        <f t="shared" si="6"/>
        <v>0.17478483368225173</v>
      </c>
    </row>
    <row r="21" spans="1:19" ht="12.75" customHeight="1">
      <c r="A21" s="57" t="s">
        <v>14</v>
      </c>
      <c r="B21" s="58">
        <f>IF(ISERROR('[66]Récolte_N'!$F$13)=TRUE,"",'[66]Récolte_N'!$F$13)</f>
        <v>108050</v>
      </c>
      <c r="C21" s="59">
        <f t="shared" si="0"/>
        <v>63.45441925034706</v>
      </c>
      <c r="D21" s="60">
        <f>IF(ISERROR('[66]Récolte_N'!$H$13)=TRUE,"",'[66]Récolte_N'!$H$13)</f>
        <v>685625</v>
      </c>
      <c r="E21" s="60">
        <f>IF(ISERROR('[66]Récolte_N'!$I$13)=TRUE,"",'[66]Récolte_N'!$I$13)</f>
        <v>595000</v>
      </c>
      <c r="F21" s="60">
        <f t="shared" si="7"/>
        <v>90625</v>
      </c>
      <c r="G21" s="190">
        <f t="shared" si="8"/>
        <v>0.8678213309024613</v>
      </c>
      <c r="H21" s="62">
        <f>IF(ISERROR('[16]Récolte_N'!$F$13)=TRUE,"",'[16]Récolte_N'!$F$13)</f>
        <v>108670</v>
      </c>
      <c r="I21" s="63">
        <f t="shared" si="10"/>
        <v>62.06193061562529</v>
      </c>
      <c r="J21" s="64">
        <f>IF(ISERROR('[16]Récolte_N'!$H$13)=TRUE,"",'[16]Récolte_N'!$H$13)</f>
        <v>674427</v>
      </c>
      <c r="K21" s="64">
        <f>'[21]OR'!$AI183</f>
        <v>561648.2</v>
      </c>
      <c r="L21" s="65">
        <f t="shared" si="9"/>
        <v>112778.80000000005</v>
      </c>
      <c r="M21" s="66">
        <f t="shared" si="2"/>
        <v>-0.005705346461765015</v>
      </c>
      <c r="N21" s="201">
        <f t="shared" si="3"/>
        <v>-620</v>
      </c>
      <c r="O21" s="68">
        <f t="shared" si="4"/>
        <v>0.02243708213568163</v>
      </c>
      <c r="P21" s="69">
        <f t="shared" si="4"/>
        <v>0.016603724346741844</v>
      </c>
      <c r="Q21" s="70">
        <f t="shared" si="4"/>
        <v>0.05938201172905044</v>
      </c>
      <c r="R21" s="202">
        <f t="shared" si="5"/>
        <v>33351.80000000005</v>
      </c>
      <c r="S21" s="69">
        <f t="shared" si="6"/>
        <v>-0.19643585496564986</v>
      </c>
    </row>
    <row r="22" spans="1:19" ht="12.75" customHeight="1">
      <c r="A22" s="57" t="s">
        <v>15</v>
      </c>
      <c r="B22" s="58">
        <f>IF(ISERROR('[67]Récolte_N'!$F$13)=TRUE,"",'[67]Récolte_N'!$F$13)</f>
        <v>55700</v>
      </c>
      <c r="C22" s="59">
        <f t="shared" si="0"/>
        <v>87.88</v>
      </c>
      <c r="D22" s="60">
        <f>IF(ISERROR('[67]Récolte_N'!$H$13)=TRUE,"",'[67]Récolte_N'!$H$13)</f>
        <v>489491.6</v>
      </c>
      <c r="E22" s="60">
        <f>IF(ISERROR('[67]Récolte_N'!$I$13)=TRUE,"",'[67]Récolte_N'!$I$13)</f>
        <v>470000</v>
      </c>
      <c r="F22" s="60">
        <f t="shared" si="7"/>
        <v>19491.599999999977</v>
      </c>
      <c r="G22" s="190">
        <f t="shared" si="8"/>
        <v>0.9601799091138643</v>
      </c>
      <c r="H22" s="62">
        <f>IF(ISERROR('[17]Récolte_N'!$F$13)=TRUE,"",'[17]Récolte_N'!$F$13)</f>
        <v>54336</v>
      </c>
      <c r="I22" s="63">
        <f t="shared" si="10"/>
        <v>80.15</v>
      </c>
      <c r="J22" s="64">
        <f>IF(ISERROR('[17]Récolte_N'!$H$13)=TRUE,"",'[17]Récolte_N'!$H$13)</f>
        <v>435503.04000000004</v>
      </c>
      <c r="K22" s="64">
        <f>'[21]OR'!$AI184</f>
        <v>417881.3</v>
      </c>
      <c r="L22" s="65">
        <f t="shared" si="9"/>
        <v>17621.74000000005</v>
      </c>
      <c r="M22" s="66">
        <f t="shared" si="2"/>
        <v>0.025103062426383937</v>
      </c>
      <c r="N22" s="201">
        <f t="shared" si="3"/>
        <v>1364</v>
      </c>
      <c r="O22" s="68">
        <f t="shared" si="4"/>
        <v>0.09644416718652504</v>
      </c>
      <c r="P22" s="69">
        <f t="shared" si="4"/>
        <v>0.12396827356245299</v>
      </c>
      <c r="Q22" s="70">
        <f t="shared" si="4"/>
        <v>0.12472130243684032</v>
      </c>
      <c r="R22" s="202">
        <f t="shared" si="5"/>
        <v>52118.70000000001</v>
      </c>
      <c r="S22" s="69">
        <f t="shared" si="6"/>
        <v>0.10611097428516825</v>
      </c>
    </row>
    <row r="23" spans="1:19" ht="12.75" customHeight="1">
      <c r="A23" s="57" t="s">
        <v>22</v>
      </c>
      <c r="B23" s="58">
        <f>IF(ISERROR('[68]Récolte_N'!$F$13)=TRUE,"",'[68]Récolte_N'!$F$13)</f>
        <v>49000</v>
      </c>
      <c r="C23" s="59">
        <f t="shared" si="0"/>
        <v>77.23123698458976</v>
      </c>
      <c r="D23" s="60">
        <f>IF(ISERROR('[68]Récolte_N'!$H$13)=TRUE,"",'[68]Récolte_N'!$H$13)</f>
        <v>378433.0612244898</v>
      </c>
      <c r="E23" s="60">
        <f>IF(ISERROR('[68]Récolte_N'!$I$13)=TRUE,"",'[68]Récolte_N'!$I$13)</f>
        <v>307000</v>
      </c>
      <c r="F23" s="60">
        <f t="shared" si="7"/>
        <v>71433.06122448982</v>
      </c>
      <c r="G23" s="190">
        <f t="shared" si="8"/>
        <v>0.8112399033177624</v>
      </c>
      <c r="H23" s="62">
        <f>IF(ISERROR('[18]Récolte_N'!$F$13)=TRUE,"",'[18]Récolte_N'!$F$13)</f>
        <v>47000</v>
      </c>
      <c r="I23" s="63">
        <f t="shared" si="10"/>
        <v>71.45026708918063</v>
      </c>
      <c r="J23" s="64">
        <f>IF(ISERROR('[18]Récolte_N'!$H$13)=TRUE,"",'[18]Récolte_N'!$H$13)</f>
        <v>335816.25531914894</v>
      </c>
      <c r="K23" s="64">
        <f>'[21]OR'!$AI185</f>
        <v>265043.5</v>
      </c>
      <c r="L23" s="65">
        <f t="shared" si="9"/>
        <v>70772.75531914894</v>
      </c>
      <c r="M23" s="66">
        <f t="shared" si="2"/>
        <v>0.042553191489361764</v>
      </c>
      <c r="N23" s="201">
        <f t="shared" si="3"/>
        <v>2000</v>
      </c>
      <c r="O23" s="68">
        <f t="shared" si="4"/>
        <v>0.08090900329586748</v>
      </c>
      <c r="P23" s="69">
        <f t="shared" si="4"/>
        <v>0.12690513109569168</v>
      </c>
      <c r="Q23" s="70">
        <f t="shared" si="4"/>
        <v>0.1583004299294266</v>
      </c>
      <c r="R23" s="202">
        <f t="shared" si="5"/>
        <v>41956.5</v>
      </c>
      <c r="S23" s="69">
        <f t="shared" si="6"/>
        <v>0.00932994486880201</v>
      </c>
    </row>
    <row r="24" spans="1:19" ht="12.75" customHeight="1">
      <c r="A24" s="57" t="s">
        <v>16</v>
      </c>
      <c r="B24" s="58">
        <f>IF(ISERROR('[69]Récolte_N'!$F$13)=TRUE,"",'[69]Récolte_N'!$F$13)</f>
        <v>94440</v>
      </c>
      <c r="C24" s="59">
        <f t="shared" si="0"/>
        <v>50.31395595086828</v>
      </c>
      <c r="D24" s="60">
        <f>IF(ISERROR('[69]Récolte_N'!$H$13)=TRUE,"",'[69]Récolte_N'!$H$13)</f>
        <v>475165</v>
      </c>
      <c r="E24" s="60">
        <f>IF(ISERROR('[69]Récolte_N'!$I$13)=TRUE,"",'[69]Récolte_N'!$I$13)</f>
        <v>240000</v>
      </c>
      <c r="F24" s="60">
        <f t="shared" si="7"/>
        <v>235165</v>
      </c>
      <c r="G24" s="190">
        <f t="shared" si="8"/>
        <v>0.50508770637568</v>
      </c>
      <c r="H24" s="62">
        <f>IF(ISERROR('[19]Récolte_N'!$F$13)=TRUE,"",'[19]Récolte_N'!$F$13)</f>
        <v>94787</v>
      </c>
      <c r="I24" s="63">
        <f t="shared" si="10"/>
        <v>48.48175382700159</v>
      </c>
      <c r="J24" s="64">
        <f>IF(ISERROR('[19]Récolte_N'!$H$13)=TRUE,"",'[19]Récolte_N'!$H$13)</f>
        <v>459544</v>
      </c>
      <c r="K24" s="64">
        <f>'[21]OR'!$AI186</f>
        <v>228898.7</v>
      </c>
      <c r="L24" s="65">
        <f t="shared" si="9"/>
        <v>230645.3</v>
      </c>
      <c r="M24" s="66">
        <f t="shared" si="2"/>
        <v>-0.0036608395666072324</v>
      </c>
      <c r="N24" s="201">
        <f t="shared" si="3"/>
        <v>-347</v>
      </c>
      <c r="O24" s="68">
        <f t="shared" si="4"/>
        <v>0.03779158094000823</v>
      </c>
      <c r="P24" s="69">
        <f t="shared" si="4"/>
        <v>0.03399239245861119</v>
      </c>
      <c r="Q24" s="70">
        <f t="shared" si="4"/>
        <v>0.04849874638868634</v>
      </c>
      <c r="R24" s="202">
        <f t="shared" si="5"/>
        <v>11101.299999999988</v>
      </c>
      <c r="S24" s="69">
        <f t="shared" si="6"/>
        <v>0.01959589031296116</v>
      </c>
    </row>
    <row r="25" spans="1:19" ht="12.75" customHeight="1">
      <c r="A25" s="57" t="s">
        <v>17</v>
      </c>
      <c r="B25" s="58">
        <f>IF(ISERROR('[70]Récolte_N'!$F$13)=TRUE,"",'[70]Récolte_N'!$F$13)</f>
        <v>12800</v>
      </c>
      <c r="C25" s="59">
        <f t="shared" si="0"/>
        <v>45</v>
      </c>
      <c r="D25" s="60">
        <f>IF(ISERROR('[70]Récolte_N'!$H$13)=TRUE,"",'[70]Récolte_N'!$H$13)</f>
        <v>57600</v>
      </c>
      <c r="E25" s="60">
        <f>IF(ISERROR('[70]Récolte_N'!$I$13)=TRUE,"",'[70]Récolte_N'!$I$13)</f>
        <v>25000</v>
      </c>
      <c r="F25" s="60">
        <f t="shared" si="7"/>
        <v>32600</v>
      </c>
      <c r="G25" s="190">
        <f t="shared" si="8"/>
        <v>0.4340277777777778</v>
      </c>
      <c r="H25" s="62">
        <f>IF(ISERROR('[20]Récolte_N'!$F$13)=TRUE,"",'[20]Récolte_N'!$F$13)</f>
        <v>13300</v>
      </c>
      <c r="I25" s="63">
        <f t="shared" si="10"/>
        <v>41.203007518796994</v>
      </c>
      <c r="J25" s="64">
        <f>IF(ISERROR('[20]Récolte_N'!$H$13)=TRUE,"",'[20]Récolte_N'!$H$13)</f>
        <v>54800</v>
      </c>
      <c r="K25" s="64">
        <f>'[21]OR'!$AI187</f>
        <v>22857.3</v>
      </c>
      <c r="L25" s="65">
        <f t="shared" si="9"/>
        <v>31942.7</v>
      </c>
      <c r="M25" s="66">
        <f t="shared" si="2"/>
        <v>-0.03759398496240607</v>
      </c>
      <c r="N25" s="201">
        <f t="shared" si="3"/>
        <v>-500</v>
      </c>
      <c r="O25" s="68">
        <f t="shared" si="4"/>
        <v>0.09215328467153272</v>
      </c>
      <c r="P25" s="69">
        <f t="shared" si="4"/>
        <v>0.051094890510948954</v>
      </c>
      <c r="Q25" s="70">
        <f t="shared" si="4"/>
        <v>0.09374248052044654</v>
      </c>
      <c r="R25" s="202">
        <f t="shared" si="5"/>
        <v>2142.7000000000007</v>
      </c>
      <c r="S25" s="69">
        <f t="shared" si="6"/>
        <v>0.020577471534967362</v>
      </c>
    </row>
    <row r="26" spans="1:19" ht="12.75" customHeight="1">
      <c r="A26" s="25"/>
      <c r="B26" s="72"/>
      <c r="C26" s="73"/>
      <c r="D26" s="74"/>
      <c r="E26" s="74"/>
      <c r="F26" s="74"/>
      <c r="G26" s="200"/>
      <c r="H26" s="77"/>
      <c r="I26" s="78"/>
      <c r="J26" s="79"/>
      <c r="K26" s="79"/>
      <c r="L26" s="136"/>
      <c r="M26" s="66"/>
      <c r="N26" s="201"/>
      <c r="O26" s="68"/>
      <c r="P26" s="69"/>
      <c r="Q26" s="70"/>
      <c r="R26" s="202"/>
      <c r="S26" s="69"/>
    </row>
    <row r="27" spans="1:19" s="91" customFormat="1" ht="15.75">
      <c r="A27" s="82" t="s">
        <v>18</v>
      </c>
      <c r="B27" s="83">
        <f>IF(SUM(B6:B25)=0,"",SUM(B6:B25))</f>
        <v>1759081</v>
      </c>
      <c r="C27" s="84">
        <f>IF(OR(B27="",B27=0),"",(D27/B27)*10)</f>
        <v>71.28517425419575</v>
      </c>
      <c r="D27" s="85">
        <f>IF(SUM(D6:D25)=0,"",SUM(D6:D25))</f>
        <v>12539639.56122449</v>
      </c>
      <c r="E27" s="85">
        <f>IF(SUM(E6:E25)=0,"",SUM(E6:E25))</f>
        <v>10891509</v>
      </c>
      <c r="F27" s="85">
        <f t="shared" si="7"/>
        <v>1648130.5612244904</v>
      </c>
      <c r="G27" s="192">
        <f>IF(D27="","",(E27/D27))</f>
        <v>0.8685663528702294</v>
      </c>
      <c r="H27" s="87">
        <f>IF(SUM(H6:H25)=0,"",SUM(H6:H25))</f>
        <v>1753426</v>
      </c>
      <c r="I27" s="88">
        <f>IF(OR(H27="",H27=0),"",(J27/H27)*10)</f>
        <v>66.56930553658057</v>
      </c>
      <c r="J27" s="89">
        <f>IF(SUM(J6:J25)=0,"",SUM(J6:J25))</f>
        <v>11672435.112978432</v>
      </c>
      <c r="K27" s="89">
        <f>IF(SUM(K6:K25)=0,"",SUM(K6:K25))</f>
        <v>9901975.2</v>
      </c>
      <c r="L27" s="90">
        <f t="shared" si="9"/>
        <v>1770459.912978433</v>
      </c>
      <c r="M27" s="66">
        <f>B27/H27-1</f>
        <v>0.0032251147182715822</v>
      </c>
      <c r="N27" s="201">
        <f>B27-H27</f>
        <v>5655</v>
      </c>
      <c r="O27" s="68">
        <f>C27/I27-1</f>
        <v>0.07084148887543606</v>
      </c>
      <c r="P27" s="69">
        <f>D27/J27-1</f>
        <v>0.0742950755221441</v>
      </c>
      <c r="Q27" s="70">
        <f>E27/K27-1</f>
        <v>0.09993297094906883</v>
      </c>
      <c r="R27" s="202">
        <f>E27-K27</f>
        <v>989533.8000000007</v>
      </c>
      <c r="S27" s="69">
        <f>F27/L27-1</f>
        <v>-0.06909467469847919</v>
      </c>
    </row>
    <row r="28" spans="1:18" s="103" customFormat="1" ht="16.5" thickBot="1">
      <c r="A28" s="92" t="s">
        <v>72</v>
      </c>
      <c r="B28" s="93">
        <f>B27/H27-1</f>
        <v>0.0032251147182715822</v>
      </c>
      <c r="C28" s="94">
        <f>C27/I27-1</f>
        <v>0.07084148887543606</v>
      </c>
      <c r="D28" s="95">
        <f>D27/J27-1</f>
        <v>0.0742950755221441</v>
      </c>
      <c r="E28" s="95">
        <f>E27/K27-1</f>
        <v>0.09993297094906883</v>
      </c>
      <c r="F28" s="95">
        <f>F27/L27-1</f>
        <v>-0.06909467469847919</v>
      </c>
      <c r="G28" s="203"/>
      <c r="H28" s="204"/>
      <c r="I28" s="205"/>
      <c r="J28" s="205"/>
      <c r="K28" s="205"/>
      <c r="L28" s="206"/>
      <c r="M28" s="101"/>
      <c r="N28" s="101"/>
      <c r="O28" s="102"/>
      <c r="Q28" s="104"/>
      <c r="R28" s="105"/>
    </row>
    <row r="29" spans="1:11" ht="64.5" customHeight="1" thickBot="1">
      <c r="A29" s="1"/>
      <c r="B29" s="281" t="s">
        <v>104</v>
      </c>
      <c r="C29" s="281"/>
      <c r="D29" s="281"/>
      <c r="E29" s="281"/>
      <c r="F29" s="281"/>
      <c r="G29" s="281"/>
      <c r="H29" s="281"/>
      <c r="I29" s="106"/>
      <c r="J29" s="106"/>
      <c r="K29" s="106"/>
    </row>
    <row r="30" spans="1:9" s="24" customFormat="1" ht="15.75">
      <c r="A30" s="107"/>
      <c r="B30" s="261" t="s">
        <v>73</v>
      </c>
      <c r="C30" s="263"/>
      <c r="D30" s="264" t="s">
        <v>74</v>
      </c>
      <c r="E30" s="266"/>
      <c r="F30" s="267" t="s">
        <v>75</v>
      </c>
      <c r="G30" s="269"/>
      <c r="H30" s="268"/>
      <c r="I30" s="108"/>
    </row>
    <row r="31" spans="1:9" s="38" customFormat="1" ht="12.75" customHeight="1">
      <c r="A31" s="109"/>
      <c r="B31" s="110" t="s">
        <v>76</v>
      </c>
      <c r="C31" s="111" t="s">
        <v>77</v>
      </c>
      <c r="D31" s="112" t="s">
        <v>76</v>
      </c>
      <c r="E31" s="113" t="s">
        <v>77</v>
      </c>
      <c r="F31" s="114">
        <v>2015</v>
      </c>
      <c r="G31" s="115">
        <v>2014</v>
      </c>
      <c r="H31" s="52" t="s">
        <v>78</v>
      </c>
      <c r="I31" s="116"/>
    </row>
    <row r="32" spans="1:9" s="38" customFormat="1" ht="12.75" customHeight="1">
      <c r="A32" s="109"/>
      <c r="B32" s="117" t="str">
        <f>RIGHT(B29,9)</f>
        <v> 1er oct.</v>
      </c>
      <c r="C32" s="111" t="s">
        <v>79</v>
      </c>
      <c r="D32" s="118" t="str">
        <f>RIGHT(B29,9)</f>
        <v> 1er oct.</v>
      </c>
      <c r="E32" s="113" t="s">
        <v>80</v>
      </c>
      <c r="F32" s="119" t="s">
        <v>56</v>
      </c>
      <c r="G32" s="33" t="s">
        <v>56</v>
      </c>
      <c r="H32" s="52" t="s">
        <v>81</v>
      </c>
      <c r="I32" s="116"/>
    </row>
    <row r="33" spans="1:9" ht="12.75" customHeight="1">
      <c r="A33" s="120"/>
      <c r="B33" s="121" t="s">
        <v>2</v>
      </c>
      <c r="C33" s="122" t="s">
        <v>2</v>
      </c>
      <c r="D33" s="123" t="s">
        <v>2</v>
      </c>
      <c r="E33" s="46" t="s">
        <v>2</v>
      </c>
      <c r="F33" s="124"/>
      <c r="G33" s="125"/>
      <c r="H33" s="126"/>
      <c r="I33" s="127"/>
    </row>
    <row r="34" spans="1:9" ht="12.75" customHeight="1">
      <c r="A34" s="25"/>
      <c r="B34" s="128"/>
      <c r="C34" s="129"/>
      <c r="D34" s="130"/>
      <c r="E34" s="52"/>
      <c r="F34" s="131"/>
      <c r="G34" s="33"/>
      <c r="H34" s="132"/>
      <c r="I34" s="127"/>
    </row>
    <row r="35" spans="1:9" ht="12.75" customHeight="1">
      <c r="A35" s="25" t="s">
        <v>3</v>
      </c>
      <c r="B35" s="133">
        <f>'[22]OR'!$AI168</f>
        <v>69343</v>
      </c>
      <c r="C35" s="134">
        <f>E6</f>
        <v>81300</v>
      </c>
      <c r="D35" s="135">
        <f>'[21]OR'!$Z168</f>
        <v>55328.5</v>
      </c>
      <c r="E35" s="136">
        <f>K6</f>
        <v>68342.5</v>
      </c>
      <c r="F35" s="18">
        <f>IF(OR(C35="",C35=0),"",B35/C35)</f>
        <v>0.8529274292742928</v>
      </c>
      <c r="G35" s="19">
        <f>IF(OR(E35="",E35=0),"",D35/E35)</f>
        <v>0.8095767640926217</v>
      </c>
      <c r="H35" s="137">
        <f>IF(OR(F35="",F35=0),"",(F35-G35)*100)</f>
        <v>4.335066518167108</v>
      </c>
      <c r="I35" s="127"/>
    </row>
    <row r="36" spans="1:8" ht="12.75" customHeight="1">
      <c r="A36" s="57" t="s">
        <v>71</v>
      </c>
      <c r="B36" s="133">
        <f>'[22]OR'!$AI169</f>
        <v>63502.8</v>
      </c>
      <c r="C36" s="134">
        <f aca="true" t="shared" si="11" ref="C36:C56">E7</f>
        <v>83000</v>
      </c>
      <c r="D36" s="135">
        <f>'[21]OR'!$Z169</f>
        <v>52718.7</v>
      </c>
      <c r="E36" s="136">
        <f aca="true" t="shared" si="12" ref="E36:E56">K7</f>
        <v>85188.1</v>
      </c>
      <c r="F36" s="18">
        <f aca="true" t="shared" si="13" ref="F36:F54">IF(OR(C36="",C36=0),"",B36/C36)</f>
        <v>0.7650939759036145</v>
      </c>
      <c r="G36" s="19">
        <f aca="true" t="shared" si="14" ref="G36:G54">IF(OR(E36="",E36=0),"",D36/E36)</f>
        <v>0.6188505202017652</v>
      </c>
      <c r="H36" s="137">
        <f aca="true" t="shared" si="15" ref="H36:H54">IF(OR(F36="",F36=0),"",(F36-G36)*100)</f>
        <v>14.624345570184927</v>
      </c>
    </row>
    <row r="37" spans="1:8" ht="12.75" customHeight="1">
      <c r="A37" s="25" t="s">
        <v>4</v>
      </c>
      <c r="B37" s="133">
        <f>'[22]OR'!$AI170</f>
        <v>788646.5</v>
      </c>
      <c r="C37" s="134">
        <f t="shared" si="11"/>
        <v>1200000</v>
      </c>
      <c r="D37" s="135">
        <f>'[21]OR'!$Z170</f>
        <v>686867.2</v>
      </c>
      <c r="E37" s="136">
        <f t="shared" si="12"/>
        <v>1037418.5</v>
      </c>
      <c r="F37" s="18">
        <f t="shared" si="13"/>
        <v>0.6572054166666667</v>
      </c>
      <c r="G37" s="19">
        <f t="shared" si="14"/>
        <v>0.6620926848711489</v>
      </c>
      <c r="H37" s="137">
        <f t="shared" si="15"/>
        <v>-0.48872682044822646</v>
      </c>
    </row>
    <row r="38" spans="1:8" ht="12.75" customHeight="1">
      <c r="A38" s="25" t="s">
        <v>20</v>
      </c>
      <c r="B38" s="133">
        <f>'[22]OR'!$AI171</f>
        <v>109624.5</v>
      </c>
      <c r="C38" s="134">
        <f t="shared" si="11"/>
        <v>137000</v>
      </c>
      <c r="D38" s="135">
        <f>'[21]OR'!$Z171</f>
        <v>96834.5</v>
      </c>
      <c r="E38" s="136">
        <f t="shared" si="12"/>
        <v>122187.7</v>
      </c>
      <c r="F38" s="18">
        <f t="shared" si="13"/>
        <v>0.8001788321167883</v>
      </c>
      <c r="G38" s="19">
        <f t="shared" si="14"/>
        <v>0.7925061196830778</v>
      </c>
      <c r="H38" s="137">
        <f t="shared" si="15"/>
        <v>0.7672712433710482</v>
      </c>
    </row>
    <row r="39" spans="1:8" ht="12.75" customHeight="1">
      <c r="A39" s="25" t="s">
        <v>5</v>
      </c>
      <c r="B39" s="133">
        <f>'[22]OR'!$AI172</f>
        <v>257607.4</v>
      </c>
      <c r="C39" s="134">
        <f t="shared" si="11"/>
        <v>345200</v>
      </c>
      <c r="D39" s="135">
        <f>'[21]OR'!$Z172</f>
        <v>197036.6</v>
      </c>
      <c r="E39" s="136">
        <f t="shared" si="12"/>
        <v>342064.5</v>
      </c>
      <c r="F39" s="18">
        <f t="shared" si="13"/>
        <v>0.7462555040556199</v>
      </c>
      <c r="G39" s="19">
        <f t="shared" si="14"/>
        <v>0.5760217736713398</v>
      </c>
      <c r="H39" s="137">
        <f t="shared" si="15"/>
        <v>17.023373038428012</v>
      </c>
    </row>
    <row r="40" spans="1:8" ht="12.75" customHeight="1">
      <c r="A40" s="25" t="s">
        <v>6</v>
      </c>
      <c r="B40" s="133">
        <f>'[22]OR'!$AI173</f>
        <v>738839.3</v>
      </c>
      <c r="C40" s="134">
        <f t="shared" si="11"/>
        <v>910000</v>
      </c>
      <c r="D40" s="135">
        <f>'[21]OR'!$Z173</f>
        <v>602185</v>
      </c>
      <c r="E40" s="136">
        <f t="shared" si="12"/>
        <v>736553.2</v>
      </c>
      <c r="F40" s="18">
        <f t="shared" si="13"/>
        <v>0.8119113186813187</v>
      </c>
      <c r="G40" s="19">
        <f t="shared" si="14"/>
        <v>0.817571629584937</v>
      </c>
      <c r="H40" s="137">
        <f t="shared" si="15"/>
        <v>-0.5660310903618293</v>
      </c>
    </row>
    <row r="41" spans="1:8" ht="12.75" customHeight="1">
      <c r="A41" s="25" t="s">
        <v>7</v>
      </c>
      <c r="B41" s="133">
        <f>'[22]OR'!$AI174</f>
        <v>108934.8</v>
      </c>
      <c r="C41" s="134">
        <f t="shared" si="11"/>
        <v>122000</v>
      </c>
      <c r="D41" s="135">
        <f>'[21]OR'!$Z174</f>
        <v>106010.7</v>
      </c>
      <c r="E41" s="136">
        <f t="shared" si="12"/>
        <v>121002.5</v>
      </c>
      <c r="F41" s="18">
        <f t="shared" si="13"/>
        <v>0.8929081967213115</v>
      </c>
      <c r="G41" s="19">
        <f t="shared" si="14"/>
        <v>0.8761033862936716</v>
      </c>
      <c r="H41" s="137">
        <f t="shared" si="15"/>
        <v>1.6804810427639927</v>
      </c>
    </row>
    <row r="42" spans="1:8" ht="12.75" customHeight="1">
      <c r="A42" s="25" t="s">
        <v>8</v>
      </c>
      <c r="B42" s="133">
        <f>'[22]OR'!$AI175</f>
        <v>16607.4</v>
      </c>
      <c r="C42" s="134">
        <f t="shared" si="11"/>
        <v>18000</v>
      </c>
      <c r="D42" s="135">
        <f>'[21]OR'!$Z175</f>
        <v>16045.9</v>
      </c>
      <c r="E42" s="136">
        <f t="shared" si="12"/>
        <v>18540.6</v>
      </c>
      <c r="F42" s="18">
        <f t="shared" si="13"/>
        <v>0.9226333333333334</v>
      </c>
      <c r="G42" s="19">
        <f t="shared" si="14"/>
        <v>0.8654466414247651</v>
      </c>
      <c r="H42" s="137">
        <f t="shared" si="15"/>
        <v>5.718669190856829</v>
      </c>
    </row>
    <row r="43" spans="1:8" ht="12.75" customHeight="1">
      <c r="A43" s="25" t="s">
        <v>19</v>
      </c>
      <c r="B43" s="133">
        <f>'[22]OR'!$AI176</f>
        <v>1728283</v>
      </c>
      <c r="C43" s="134">
        <f t="shared" si="11"/>
        <v>2097000</v>
      </c>
      <c r="D43" s="135">
        <f>'[21]OR'!$Z176</f>
        <v>1562660</v>
      </c>
      <c r="E43" s="136">
        <f t="shared" si="12"/>
        <v>1885830.3</v>
      </c>
      <c r="F43" s="18">
        <f t="shared" si="13"/>
        <v>0.824169289461135</v>
      </c>
      <c r="G43" s="19">
        <f t="shared" si="14"/>
        <v>0.8286323536110327</v>
      </c>
      <c r="H43" s="137">
        <f t="shared" si="15"/>
        <v>-0.4463064149897722</v>
      </c>
    </row>
    <row r="44" spans="1:8" ht="12.75" customHeight="1">
      <c r="A44" s="25" t="s">
        <v>9</v>
      </c>
      <c r="B44" s="133">
        <f>'[22]OR'!$AI177</f>
        <v>559513.9</v>
      </c>
      <c r="C44" s="134">
        <f t="shared" si="11"/>
        <v>800000</v>
      </c>
      <c r="D44" s="135">
        <f>'[21]OR'!$Z177</f>
        <v>597701.7</v>
      </c>
      <c r="E44" s="136">
        <f t="shared" si="12"/>
        <v>889234.8</v>
      </c>
      <c r="F44" s="18">
        <f t="shared" si="13"/>
        <v>0.6993923750000001</v>
      </c>
      <c r="G44" s="19">
        <f t="shared" si="14"/>
        <v>0.6721528442206715</v>
      </c>
      <c r="H44" s="137">
        <f t="shared" si="15"/>
        <v>2.7239530779328613</v>
      </c>
    </row>
    <row r="45" spans="1:8" ht="12.75" customHeight="1">
      <c r="A45" s="25" t="s">
        <v>21</v>
      </c>
      <c r="B45" s="133">
        <f>'[22]OR'!$AI178</f>
        <v>11330.1</v>
      </c>
      <c r="C45" s="134">
        <f t="shared" si="11"/>
        <v>14000</v>
      </c>
      <c r="D45" s="135">
        <f>'[21]OR'!$Z178</f>
        <v>8359.5</v>
      </c>
      <c r="E45" s="136">
        <f t="shared" si="12"/>
        <v>10364.1</v>
      </c>
      <c r="F45" s="18">
        <f t="shared" si="13"/>
        <v>0.8092928571428571</v>
      </c>
      <c r="G45" s="19">
        <f t="shared" si="14"/>
        <v>0.8065823371059715</v>
      </c>
      <c r="H45" s="137">
        <f t="shared" si="15"/>
        <v>0.2710520036885655</v>
      </c>
    </row>
    <row r="46" spans="1:8" ht="12.75" customHeight="1">
      <c r="A46" s="25" t="s">
        <v>10</v>
      </c>
      <c r="B46" s="133">
        <f>'[22]OR'!$AI179</f>
        <v>610592.2</v>
      </c>
      <c r="C46" s="134">
        <f t="shared" si="11"/>
        <v>617009</v>
      </c>
      <c r="D46" s="135">
        <f>'[21]OR'!$Z179</f>
        <v>375395.7</v>
      </c>
      <c r="E46" s="136">
        <f t="shared" si="12"/>
        <v>409036.2</v>
      </c>
      <c r="F46" s="18">
        <f t="shared" si="13"/>
        <v>0.9896001516995699</v>
      </c>
      <c r="G46" s="19">
        <f t="shared" si="14"/>
        <v>0.9177566679917327</v>
      </c>
      <c r="H46" s="137">
        <f t="shared" si="15"/>
        <v>7.184348370783722</v>
      </c>
    </row>
    <row r="47" spans="1:8" ht="12.75" customHeight="1">
      <c r="A47" s="25" t="s">
        <v>11</v>
      </c>
      <c r="B47" s="133">
        <f>'[22]OR'!$AI180</f>
        <v>263678.4</v>
      </c>
      <c r="C47" s="134">
        <f t="shared" si="11"/>
        <v>330000</v>
      </c>
      <c r="D47" s="135">
        <f>'[21]OR'!$Z180</f>
        <v>203921.3</v>
      </c>
      <c r="E47" s="136">
        <f t="shared" si="12"/>
        <v>281597.4</v>
      </c>
      <c r="F47" s="18">
        <f t="shared" si="13"/>
        <v>0.7990254545454546</v>
      </c>
      <c r="G47" s="19">
        <f t="shared" si="14"/>
        <v>0.7241590298774064</v>
      </c>
      <c r="H47" s="137">
        <f t="shared" si="15"/>
        <v>7.486642466804816</v>
      </c>
    </row>
    <row r="48" spans="1:8" ht="12.75" customHeight="1">
      <c r="A48" s="25" t="s">
        <v>12</v>
      </c>
      <c r="B48" s="133">
        <f>'[22]OR'!$AI181</f>
        <v>1150120.1</v>
      </c>
      <c r="C48" s="134">
        <f t="shared" si="11"/>
        <v>1965000</v>
      </c>
      <c r="D48" s="135">
        <f>'[21]OR'!$Z181</f>
        <v>1158469.5</v>
      </c>
      <c r="E48" s="136">
        <f t="shared" si="12"/>
        <v>1888684.3</v>
      </c>
      <c r="F48" s="18">
        <f t="shared" si="13"/>
        <v>0.5853028498727736</v>
      </c>
      <c r="G48" s="19">
        <f t="shared" si="14"/>
        <v>0.6133738179535881</v>
      </c>
      <c r="H48" s="137">
        <f t="shared" si="15"/>
        <v>-2.807096808081455</v>
      </c>
    </row>
    <row r="49" spans="1:8" ht="12.75" customHeight="1">
      <c r="A49" s="25" t="s">
        <v>13</v>
      </c>
      <c r="B49" s="133">
        <f>'[22]OR'!$AI182</f>
        <v>398103.3</v>
      </c>
      <c r="C49" s="134">
        <f t="shared" si="11"/>
        <v>535000</v>
      </c>
      <c r="D49" s="135">
        <f>'[21]OR'!$Z182</f>
        <v>355965.6</v>
      </c>
      <c r="E49" s="136">
        <f t="shared" si="12"/>
        <v>509601.5</v>
      </c>
      <c r="F49" s="18">
        <f t="shared" si="13"/>
        <v>0.7441183177570093</v>
      </c>
      <c r="G49" s="19">
        <f t="shared" si="14"/>
        <v>0.6985175671578674</v>
      </c>
      <c r="H49" s="137">
        <f t="shared" si="15"/>
        <v>4.560075059914192</v>
      </c>
    </row>
    <row r="50" spans="1:8" ht="12.75" customHeight="1">
      <c r="A50" s="25" t="s">
        <v>14</v>
      </c>
      <c r="B50" s="133">
        <f>'[22]OR'!$AI183</f>
        <v>500729.5</v>
      </c>
      <c r="C50" s="134">
        <f t="shared" si="11"/>
        <v>595000</v>
      </c>
      <c r="D50" s="135">
        <f>'[21]OR'!$Z183</f>
        <v>459804</v>
      </c>
      <c r="E50" s="136">
        <f t="shared" si="12"/>
        <v>561648.2</v>
      </c>
      <c r="F50" s="18">
        <f t="shared" si="13"/>
        <v>0.8415621848739496</v>
      </c>
      <c r="G50" s="19">
        <f t="shared" si="14"/>
        <v>0.8186690529765787</v>
      </c>
      <c r="H50" s="137">
        <f t="shared" si="15"/>
        <v>2.2893131897370966</v>
      </c>
    </row>
    <row r="51" spans="1:8" ht="12.75" customHeight="1">
      <c r="A51" s="25" t="s">
        <v>15</v>
      </c>
      <c r="B51" s="133">
        <f>'[22]OR'!$AI184</f>
        <v>309390.1</v>
      </c>
      <c r="C51" s="134">
        <f t="shared" si="11"/>
        <v>470000</v>
      </c>
      <c r="D51" s="135">
        <f>'[21]OR'!$Z184</f>
        <v>243567.9</v>
      </c>
      <c r="E51" s="136">
        <f t="shared" si="12"/>
        <v>417881.3</v>
      </c>
      <c r="F51" s="18">
        <f t="shared" si="13"/>
        <v>0.6582768085106383</v>
      </c>
      <c r="G51" s="19">
        <f t="shared" si="14"/>
        <v>0.5828638419570342</v>
      </c>
      <c r="H51" s="137">
        <f t="shared" si="15"/>
        <v>7.541296655360408</v>
      </c>
    </row>
    <row r="52" spans="1:8" ht="12.75" customHeight="1">
      <c r="A52" s="25" t="s">
        <v>22</v>
      </c>
      <c r="B52" s="133">
        <f>'[22]OR'!$AI185</f>
        <v>204025.9</v>
      </c>
      <c r="C52" s="134">
        <f t="shared" si="11"/>
        <v>307000</v>
      </c>
      <c r="D52" s="135">
        <f>'[21]OR'!$Z185</f>
        <v>160704.3</v>
      </c>
      <c r="E52" s="136">
        <f t="shared" si="12"/>
        <v>265043.5</v>
      </c>
      <c r="F52" s="18">
        <f t="shared" si="13"/>
        <v>0.6645794788273616</v>
      </c>
      <c r="G52" s="19">
        <f t="shared" si="14"/>
        <v>0.6063317908192428</v>
      </c>
      <c r="H52" s="137">
        <f t="shared" si="15"/>
        <v>5.824768800811874</v>
      </c>
    </row>
    <row r="53" spans="1:8" ht="12.75" customHeight="1">
      <c r="A53" s="25" t="s">
        <v>16</v>
      </c>
      <c r="B53" s="133">
        <f>'[22]OR'!$AI186</f>
        <v>175340.1</v>
      </c>
      <c r="C53" s="134">
        <f t="shared" si="11"/>
        <v>240000</v>
      </c>
      <c r="D53" s="135">
        <f>'[21]OR'!$Z186</f>
        <v>162672.8</v>
      </c>
      <c r="E53" s="136">
        <f t="shared" si="12"/>
        <v>228898.7</v>
      </c>
      <c r="F53" s="18">
        <f t="shared" si="13"/>
        <v>0.73058375</v>
      </c>
      <c r="G53" s="19">
        <f t="shared" si="14"/>
        <v>0.7106759452980728</v>
      </c>
      <c r="H53" s="137">
        <f t="shared" si="15"/>
        <v>1.9907804701927212</v>
      </c>
    </row>
    <row r="54" spans="1:8" ht="12.75" customHeight="1">
      <c r="A54" s="25" t="s">
        <v>17</v>
      </c>
      <c r="B54" s="133">
        <f>'[22]OR'!$AI187</f>
        <v>21515</v>
      </c>
      <c r="C54" s="134">
        <f t="shared" si="11"/>
        <v>25000</v>
      </c>
      <c r="D54" s="135">
        <f>'[21]OR'!$Z187</f>
        <v>19813</v>
      </c>
      <c r="E54" s="136">
        <f t="shared" si="12"/>
        <v>22857.3</v>
      </c>
      <c r="F54" s="18">
        <f t="shared" si="13"/>
        <v>0.8606</v>
      </c>
      <c r="G54" s="19">
        <f t="shared" si="14"/>
        <v>0.8668127906620642</v>
      </c>
      <c r="H54" s="137">
        <f t="shared" si="15"/>
        <v>-0.6212790662064149</v>
      </c>
    </row>
    <row r="55" spans="1:17" ht="12.75" customHeight="1">
      <c r="A55" s="25"/>
      <c r="B55" s="133"/>
      <c r="C55" s="134"/>
      <c r="D55" s="135"/>
      <c r="E55" s="136"/>
      <c r="F55" s="18">
        <f>IF(OR(E26="",E26=0),"",B55/E26)</f>
      </c>
      <c r="G55" s="19">
        <f>IF(OR(K26="",K26=0),"",D55/K26)</f>
      </c>
      <c r="H55" s="137"/>
      <c r="M55" s="91"/>
      <c r="N55" s="91"/>
      <c r="O55" s="91"/>
      <c r="P55" s="91"/>
      <c r="Q55" s="91"/>
    </row>
    <row r="56" spans="1:17" s="91" customFormat="1" ht="15.75" customHeight="1" thickBot="1">
      <c r="A56" s="138" t="s">
        <v>18</v>
      </c>
      <c r="B56" s="139">
        <f>IF(SUM(B35:B54)=0,"",SUM(B35:B54))</f>
        <v>8085727.3</v>
      </c>
      <c r="C56" s="140">
        <f t="shared" si="11"/>
        <v>10891509</v>
      </c>
      <c r="D56" s="141">
        <f>IF(SUM(D35:D54)=0,"",SUM(D35:D54))</f>
        <v>7122062.399999999</v>
      </c>
      <c r="E56" s="142">
        <f t="shared" si="12"/>
        <v>9901975.2</v>
      </c>
      <c r="F56" s="143">
        <f>IF(OR(C56="",C56=0),"",B56/C56)</f>
        <v>0.7423881576005675</v>
      </c>
      <c r="G56" s="144">
        <f>IF(OR(E56="",E56=0),"",D56/E56)</f>
        <v>0.7192567398068216</v>
      </c>
      <c r="H56" s="145">
        <f>IF(OR(F56="",F56=0),"",(F56-G56)*100)</f>
        <v>2.3131417793745945</v>
      </c>
      <c r="M56" s="127"/>
      <c r="N56" s="127"/>
      <c r="O56" s="127"/>
      <c r="P56" s="127"/>
      <c r="Q56" s="127"/>
    </row>
    <row r="57" spans="1:17" s="127" customFormat="1" ht="64.5" customHeight="1" thickBot="1">
      <c r="A57" s="146"/>
      <c r="B57" s="281" t="s">
        <v>105</v>
      </c>
      <c r="C57" s="281"/>
      <c r="D57" s="281"/>
      <c r="E57" s="281"/>
      <c r="F57" s="281"/>
      <c r="G57" s="281"/>
      <c r="H57" s="281"/>
      <c r="I57" s="2"/>
      <c r="J57" s="2"/>
      <c r="K57" s="2"/>
      <c r="L57" s="2"/>
      <c r="M57" s="24"/>
      <c r="N57" s="24"/>
      <c r="O57" s="24"/>
      <c r="P57" s="24"/>
      <c r="Q57" s="24"/>
    </row>
    <row r="58" spans="1:17" s="24" customFormat="1" ht="15.75">
      <c r="A58" s="23"/>
      <c r="B58" s="261" t="s">
        <v>73</v>
      </c>
      <c r="C58" s="262"/>
      <c r="D58" s="263"/>
      <c r="E58" s="264" t="s">
        <v>74</v>
      </c>
      <c r="F58" s="265"/>
      <c r="G58" s="266"/>
      <c r="H58" s="267" t="s">
        <v>82</v>
      </c>
      <c r="I58" s="268"/>
      <c r="M58" s="3"/>
      <c r="N58" s="3"/>
      <c r="O58" s="3"/>
      <c r="P58" s="3"/>
      <c r="Q58" s="3"/>
    </row>
    <row r="59" spans="1:9" ht="12.75" customHeight="1">
      <c r="A59" s="147"/>
      <c r="B59" s="148" t="s">
        <v>83</v>
      </c>
      <c r="C59" s="28" t="s">
        <v>83</v>
      </c>
      <c r="D59" s="149" t="s">
        <v>84</v>
      </c>
      <c r="E59" s="12" t="s">
        <v>83</v>
      </c>
      <c r="F59" s="13" t="s">
        <v>83</v>
      </c>
      <c r="G59" s="150" t="s">
        <v>84</v>
      </c>
      <c r="H59" s="12" t="str">
        <f aca="true" t="shared" si="16" ref="H59:I61">F59</f>
        <v>Stocks en </v>
      </c>
      <c r="I59" s="151" t="str">
        <f t="shared" si="16"/>
        <v>Coll.réalisée + </v>
      </c>
    </row>
    <row r="60" spans="1:9" ht="12.75" customHeight="1">
      <c r="A60" s="25"/>
      <c r="B60" s="148" t="s">
        <v>85</v>
      </c>
      <c r="C60" s="28" t="s">
        <v>85</v>
      </c>
      <c r="D60" s="149" t="s">
        <v>86</v>
      </c>
      <c r="E60" s="12" t="s">
        <v>85</v>
      </c>
      <c r="F60" s="13" t="s">
        <v>85</v>
      </c>
      <c r="G60" s="150" t="s">
        <v>86</v>
      </c>
      <c r="H60" s="12" t="str">
        <f t="shared" si="16"/>
        <v>dépôt au </v>
      </c>
      <c r="I60" s="151" t="str">
        <f t="shared" si="16"/>
        <v>Dépôts au</v>
      </c>
    </row>
    <row r="61" spans="1:9" ht="12.75" customHeight="1">
      <c r="A61" s="25"/>
      <c r="B61" s="152" t="str">
        <f>B32</f>
        <v> 1er oct.</v>
      </c>
      <c r="C61" s="153" t="str">
        <f>B32</f>
        <v> 1er oct.</v>
      </c>
      <c r="D61" s="154" t="str">
        <f>B32</f>
        <v> 1er oct.</v>
      </c>
      <c r="E61" s="155" t="str">
        <f>D32</f>
        <v> 1er oct.</v>
      </c>
      <c r="F61" s="156" t="str">
        <f>D32</f>
        <v> 1er oct.</v>
      </c>
      <c r="G61" s="157" t="str">
        <f>D32</f>
        <v> 1er oct.</v>
      </c>
      <c r="H61" s="12" t="str">
        <f t="shared" si="16"/>
        <v> 1er oct.</v>
      </c>
      <c r="I61" s="158" t="str">
        <f t="shared" si="16"/>
        <v> 1er oct.</v>
      </c>
    </row>
    <row r="62" spans="1:9" ht="12.75" customHeight="1">
      <c r="A62" s="39"/>
      <c r="B62" s="121" t="s">
        <v>2</v>
      </c>
      <c r="C62" s="159" t="s">
        <v>87</v>
      </c>
      <c r="D62" s="122" t="s">
        <v>87</v>
      </c>
      <c r="E62" s="123" t="s">
        <v>2</v>
      </c>
      <c r="F62" s="45" t="s">
        <v>88</v>
      </c>
      <c r="G62" s="46" t="s">
        <v>88</v>
      </c>
      <c r="H62" s="197"/>
      <c r="I62" s="198"/>
    </row>
    <row r="63" spans="1:9" ht="12.75" customHeight="1">
      <c r="A63" s="25"/>
      <c r="B63" s="162"/>
      <c r="C63" s="163"/>
      <c r="D63" s="164"/>
      <c r="E63" s="131"/>
      <c r="F63" s="33"/>
      <c r="G63" s="52"/>
      <c r="H63" s="12"/>
      <c r="I63" s="207"/>
    </row>
    <row r="64" spans="1:9" ht="12.75" customHeight="1">
      <c r="A64" s="25" t="s">
        <v>3</v>
      </c>
      <c r="B64" s="167">
        <v>12420.9</v>
      </c>
      <c r="C64" s="168">
        <f aca="true" t="shared" si="17" ref="C64:C83">IF(OR(E6="",E6=0),"",B64/E6)</f>
        <v>0.15277859778597785</v>
      </c>
      <c r="D64" s="169">
        <f aca="true" t="shared" si="18" ref="D64:D83">IF(E6="","",(B35+B64)/E6)</f>
        <v>1.0057060270602705</v>
      </c>
      <c r="E64" s="170">
        <v>11699</v>
      </c>
      <c r="F64" s="171">
        <f aca="true" t="shared" si="19" ref="F64:F83">IF(OR(K6="",K6=0),"",E64/K6)</f>
        <v>0.17118191462120935</v>
      </c>
      <c r="G64" s="172">
        <f aca="true" t="shared" si="20" ref="G64:G83">IF(K6="","",(D35+E64)/K6)</f>
        <v>0.980758678713831</v>
      </c>
      <c r="H64" s="173">
        <f>IF(OR(C64="",C64=0),"",(C64-F64)*100)</f>
        <v>-1.8403316835231498</v>
      </c>
      <c r="I64" s="174">
        <f>IF(OR(D64="",D64=0),"",(D64-G64)*100)</f>
        <v>2.4947348346439413</v>
      </c>
    </row>
    <row r="65" spans="1:9" ht="12.75" customHeight="1">
      <c r="A65" s="57" t="s">
        <v>71</v>
      </c>
      <c r="B65" s="167">
        <v>15071</v>
      </c>
      <c r="C65" s="168">
        <f t="shared" si="17"/>
        <v>0.18157831325301205</v>
      </c>
      <c r="D65" s="169">
        <f t="shared" si="18"/>
        <v>0.9466722891566265</v>
      </c>
      <c r="E65" s="170">
        <v>13272.8</v>
      </c>
      <c r="F65" s="171">
        <f t="shared" si="19"/>
        <v>0.15580579916678503</v>
      </c>
      <c r="G65" s="172">
        <f t="shared" si="20"/>
        <v>0.7746563193685503</v>
      </c>
      <c r="H65" s="173">
        <f aca="true" t="shared" si="21" ref="H65:I83">IF(OR(C65="",C65=0),"",(C65-F65)*100)</f>
        <v>2.5772514086227023</v>
      </c>
      <c r="I65" s="174">
        <f t="shared" si="21"/>
        <v>17.201596978807622</v>
      </c>
    </row>
    <row r="66" spans="1:9" ht="12.75" customHeight="1">
      <c r="A66" s="25" t="s">
        <v>4</v>
      </c>
      <c r="B66" s="167">
        <v>146272.6</v>
      </c>
      <c r="C66" s="168">
        <f t="shared" si="17"/>
        <v>0.12189383333333334</v>
      </c>
      <c r="D66" s="169">
        <f t="shared" si="18"/>
        <v>0.77909925</v>
      </c>
      <c r="E66" s="170">
        <v>101373.2</v>
      </c>
      <c r="F66" s="171">
        <f t="shared" si="19"/>
        <v>0.09771678449921609</v>
      </c>
      <c r="G66" s="172">
        <f t="shared" si="20"/>
        <v>0.7598094693703649</v>
      </c>
      <c r="H66" s="173">
        <f t="shared" si="21"/>
        <v>2.4177048834117256</v>
      </c>
      <c r="I66" s="174">
        <f t="shared" si="21"/>
        <v>1.9289780629635156</v>
      </c>
    </row>
    <row r="67" spans="1:9" ht="12.75" customHeight="1">
      <c r="A67" s="25" t="s">
        <v>20</v>
      </c>
      <c r="B67" s="167">
        <v>24088.4</v>
      </c>
      <c r="C67" s="168">
        <f t="shared" si="17"/>
        <v>0.17582773722627737</v>
      </c>
      <c r="D67" s="169">
        <f t="shared" si="18"/>
        <v>0.9760065693430656</v>
      </c>
      <c r="E67" s="170">
        <v>23147.7</v>
      </c>
      <c r="F67" s="171">
        <f t="shared" si="19"/>
        <v>0.18944378198460238</v>
      </c>
      <c r="G67" s="172">
        <f t="shared" si="20"/>
        <v>0.9819499016676801</v>
      </c>
      <c r="H67" s="173">
        <f t="shared" si="21"/>
        <v>-1.3616044758325008</v>
      </c>
      <c r="I67" s="174">
        <f t="shared" si="21"/>
        <v>-0.5943332324614525</v>
      </c>
    </row>
    <row r="68" spans="1:9" ht="12.75" customHeight="1">
      <c r="A68" s="25" t="s">
        <v>5</v>
      </c>
      <c r="B68" s="167">
        <v>147704.9</v>
      </c>
      <c r="C68" s="168">
        <f t="shared" si="17"/>
        <v>0.4278820973348783</v>
      </c>
      <c r="D68" s="169">
        <f>IF(E10="","",(B39+B68)/E10)</f>
        <v>1.1741376013904983</v>
      </c>
      <c r="E68" s="170">
        <v>131848.9</v>
      </c>
      <c r="F68" s="171">
        <f t="shared" si="19"/>
        <v>0.38545040482131293</v>
      </c>
      <c r="G68" s="172">
        <f t="shared" si="20"/>
        <v>0.9614721784926527</v>
      </c>
      <c r="H68" s="173">
        <f t="shared" si="21"/>
        <v>4.243169251356537</v>
      </c>
      <c r="I68" s="174">
        <f t="shared" si="21"/>
        <v>21.266542289784564</v>
      </c>
    </row>
    <row r="69" spans="1:9" ht="12.75" customHeight="1">
      <c r="A69" s="25" t="s">
        <v>6</v>
      </c>
      <c r="B69" s="167">
        <v>125638.9</v>
      </c>
      <c r="C69" s="168">
        <f t="shared" si="17"/>
        <v>0.13806472527472527</v>
      </c>
      <c r="D69" s="169">
        <f t="shared" si="18"/>
        <v>0.9499760439560441</v>
      </c>
      <c r="E69" s="170">
        <v>87598.2</v>
      </c>
      <c r="F69" s="171">
        <f t="shared" si="19"/>
        <v>0.11892990214420357</v>
      </c>
      <c r="G69" s="172">
        <f t="shared" si="20"/>
        <v>0.9365015317291405</v>
      </c>
      <c r="H69" s="173">
        <f t="shared" si="21"/>
        <v>1.91348231305217</v>
      </c>
      <c r="I69" s="174">
        <f t="shared" si="21"/>
        <v>1.3474512226903546</v>
      </c>
    </row>
    <row r="70" spans="1:9" ht="12.75" customHeight="1">
      <c r="A70" s="25" t="s">
        <v>7</v>
      </c>
      <c r="B70" s="167">
        <v>22618.6</v>
      </c>
      <c r="C70" s="168">
        <f t="shared" si="17"/>
        <v>0.1853983606557377</v>
      </c>
      <c r="D70" s="169">
        <f t="shared" si="18"/>
        <v>1.0783065573770492</v>
      </c>
      <c r="E70" s="170">
        <v>19505.2</v>
      </c>
      <c r="F70" s="171">
        <f t="shared" si="19"/>
        <v>0.1611966694902998</v>
      </c>
      <c r="G70" s="172">
        <f>IF(K12="","",(D41+E70)/K12)</f>
        <v>1.0373000557839713</v>
      </c>
      <c r="H70" s="173">
        <f t="shared" si="21"/>
        <v>2.420169116543791</v>
      </c>
      <c r="I70" s="174">
        <f t="shared" si="21"/>
        <v>4.100650159307784</v>
      </c>
    </row>
    <row r="71" spans="1:9" ht="12.75" customHeight="1">
      <c r="A71" s="25" t="s">
        <v>8</v>
      </c>
      <c r="B71" s="167">
        <v>703.7</v>
      </c>
      <c r="C71" s="168">
        <f t="shared" si="17"/>
        <v>0.039094444444444446</v>
      </c>
      <c r="D71" s="169">
        <f t="shared" si="18"/>
        <v>0.9617277777777778</v>
      </c>
      <c r="E71" s="170">
        <v>150.1</v>
      </c>
      <c r="F71" s="171">
        <f t="shared" si="19"/>
        <v>0.008095746631716342</v>
      </c>
      <c r="G71" s="172">
        <f t="shared" si="20"/>
        <v>0.8735423880564815</v>
      </c>
      <c r="H71" s="173">
        <f t="shared" si="21"/>
        <v>3.0998697812728104</v>
      </c>
      <c r="I71" s="174">
        <f t="shared" si="21"/>
        <v>8.81853897212963</v>
      </c>
    </row>
    <row r="72" spans="1:9" ht="12.75" customHeight="1">
      <c r="A72" s="25" t="s">
        <v>19</v>
      </c>
      <c r="B72" s="167">
        <v>145184</v>
      </c>
      <c r="C72" s="168">
        <f t="shared" si="17"/>
        <v>0.0692341440152599</v>
      </c>
      <c r="D72" s="169">
        <f t="shared" si="18"/>
        <v>0.8934034334763948</v>
      </c>
      <c r="E72" s="170">
        <v>73779.5</v>
      </c>
      <c r="F72" s="171">
        <f t="shared" si="19"/>
        <v>0.03912308546532527</v>
      </c>
      <c r="G72" s="172">
        <f t="shared" si="20"/>
        <v>0.867755439076358</v>
      </c>
      <c r="H72" s="173">
        <f t="shared" si="21"/>
        <v>3.011105854993463</v>
      </c>
      <c r="I72" s="174">
        <f t="shared" si="21"/>
        <v>2.5647994400036844</v>
      </c>
    </row>
    <row r="73" spans="1:9" ht="12.75" customHeight="1">
      <c r="A73" s="25" t="s">
        <v>9</v>
      </c>
      <c r="B73" s="167">
        <v>39497</v>
      </c>
      <c r="C73" s="168">
        <f t="shared" si="17"/>
        <v>0.04937125</v>
      </c>
      <c r="D73" s="169">
        <f t="shared" si="18"/>
        <v>0.748763625</v>
      </c>
      <c r="E73" s="170">
        <v>35630.4</v>
      </c>
      <c r="F73" s="171">
        <f t="shared" si="19"/>
        <v>0.040068607301468634</v>
      </c>
      <c r="G73" s="172">
        <f t="shared" si="20"/>
        <v>0.7122214515221401</v>
      </c>
      <c r="H73" s="173">
        <f t="shared" si="21"/>
        <v>0.9302642698531365</v>
      </c>
      <c r="I73" s="174">
        <f t="shared" si="21"/>
        <v>3.654217347785993</v>
      </c>
    </row>
    <row r="74" spans="1:9" ht="12.75" customHeight="1">
      <c r="A74" s="25" t="s">
        <v>21</v>
      </c>
      <c r="B74" s="167">
        <v>1372.9</v>
      </c>
      <c r="C74" s="168">
        <f t="shared" si="17"/>
        <v>0.09806428571428571</v>
      </c>
      <c r="D74" s="169">
        <f t="shared" si="18"/>
        <v>0.9073571428571429</v>
      </c>
      <c r="E74" s="170">
        <v>1136.3</v>
      </c>
      <c r="F74" s="171">
        <f t="shared" si="19"/>
        <v>0.10963807759477426</v>
      </c>
      <c r="G74" s="172">
        <f t="shared" si="20"/>
        <v>0.9162204147007458</v>
      </c>
      <c r="H74" s="173">
        <f t="shared" si="21"/>
        <v>-1.1573791880488544</v>
      </c>
      <c r="I74" s="174">
        <f t="shared" si="21"/>
        <v>-0.8863271843602916</v>
      </c>
    </row>
    <row r="75" spans="1:9" ht="12.75" customHeight="1">
      <c r="A75" s="25" t="s">
        <v>10</v>
      </c>
      <c r="B75" s="167">
        <v>31961</v>
      </c>
      <c r="C75" s="168">
        <f t="shared" si="17"/>
        <v>0.05179989270821009</v>
      </c>
      <c r="D75" s="169">
        <f t="shared" si="18"/>
        <v>1.04140004440778</v>
      </c>
      <c r="E75" s="170">
        <v>34122.7</v>
      </c>
      <c r="F75" s="171">
        <f>IF(OR(K17="",K17=0),"",E75/K17)</f>
        <v>0.08342220077342787</v>
      </c>
      <c r="G75" s="172">
        <f t="shared" si="20"/>
        <v>1.0011788687651606</v>
      </c>
      <c r="H75" s="173">
        <f t="shared" si="21"/>
        <v>-3.162230806521778</v>
      </c>
      <c r="I75" s="174">
        <f t="shared" si="21"/>
        <v>4.02211756426194</v>
      </c>
    </row>
    <row r="76" spans="1:9" ht="12.75" customHeight="1">
      <c r="A76" s="25" t="s">
        <v>11</v>
      </c>
      <c r="B76" s="167">
        <v>83280.8</v>
      </c>
      <c r="C76" s="168">
        <f t="shared" si="17"/>
        <v>0.2523660606060606</v>
      </c>
      <c r="D76" s="169">
        <f t="shared" si="18"/>
        <v>1.0513915151515152</v>
      </c>
      <c r="E76" s="170">
        <v>75072.8</v>
      </c>
      <c r="F76" s="171">
        <f t="shared" si="19"/>
        <v>0.2665962114707025</v>
      </c>
      <c r="G76" s="172">
        <f t="shared" si="20"/>
        <v>0.9907552413481089</v>
      </c>
      <c r="H76" s="173">
        <f t="shared" si="21"/>
        <v>-1.423015086464191</v>
      </c>
      <c r="I76" s="174">
        <f t="shared" si="21"/>
        <v>6.06362738034063</v>
      </c>
    </row>
    <row r="77" spans="1:9" ht="12.75" customHeight="1">
      <c r="A77" s="25" t="s">
        <v>12</v>
      </c>
      <c r="B77" s="167">
        <v>439230.2</v>
      </c>
      <c r="C77" s="168">
        <f t="shared" si="17"/>
        <v>0.2235268193384224</v>
      </c>
      <c r="D77" s="169">
        <f t="shared" si="18"/>
        <v>0.8088296692111959</v>
      </c>
      <c r="E77" s="170">
        <v>388436.1</v>
      </c>
      <c r="F77" s="171">
        <f t="shared" si="19"/>
        <v>0.20566491710658047</v>
      </c>
      <c r="G77" s="172">
        <f t="shared" si="20"/>
        <v>0.8190387350601687</v>
      </c>
      <c r="H77" s="173">
        <f t="shared" si="21"/>
        <v>1.786190223184192</v>
      </c>
      <c r="I77" s="174">
        <f t="shared" si="21"/>
        <v>-1.0209065848972743</v>
      </c>
    </row>
    <row r="78" spans="1:9" ht="12.75" customHeight="1">
      <c r="A78" s="25" t="s">
        <v>13</v>
      </c>
      <c r="B78" s="167">
        <v>106080</v>
      </c>
      <c r="C78" s="168">
        <f t="shared" si="17"/>
        <v>0.1982803738317757</v>
      </c>
      <c r="D78" s="169">
        <f t="shared" si="18"/>
        <v>0.942398691588785</v>
      </c>
      <c r="E78" s="170">
        <v>75122.3</v>
      </c>
      <c r="F78" s="171">
        <f t="shared" si="19"/>
        <v>0.1474138125574591</v>
      </c>
      <c r="G78" s="172">
        <f t="shared" si="20"/>
        <v>0.8459313797153265</v>
      </c>
      <c r="H78" s="173">
        <f t="shared" si="21"/>
        <v>5.08665612743166</v>
      </c>
      <c r="I78" s="174">
        <f t="shared" si="21"/>
        <v>9.646731187345846</v>
      </c>
    </row>
    <row r="79" spans="1:9" ht="12.75" customHeight="1">
      <c r="A79" s="25" t="s">
        <v>14</v>
      </c>
      <c r="B79" s="167">
        <v>91411.4</v>
      </c>
      <c r="C79" s="168">
        <f t="shared" si="17"/>
        <v>0.15363260504201678</v>
      </c>
      <c r="D79" s="169">
        <f t="shared" si="18"/>
        <v>0.9951947899159664</v>
      </c>
      <c r="E79" s="170">
        <v>89329.9</v>
      </c>
      <c r="F79" s="171">
        <f t="shared" si="19"/>
        <v>0.159049561629504</v>
      </c>
      <c r="G79" s="172">
        <f t="shared" si="20"/>
        <v>0.9777186146060827</v>
      </c>
      <c r="H79" s="173">
        <f t="shared" si="21"/>
        <v>-0.5416956587487226</v>
      </c>
      <c r="I79" s="174">
        <f t="shared" si="21"/>
        <v>1.7476175309883768</v>
      </c>
    </row>
    <row r="80" spans="1:9" ht="12.75" customHeight="1">
      <c r="A80" s="25" t="s">
        <v>15</v>
      </c>
      <c r="B80" s="167">
        <v>146049.3</v>
      </c>
      <c r="C80" s="168">
        <f t="shared" si="17"/>
        <v>0.3107431914893617</v>
      </c>
      <c r="D80" s="169">
        <f t="shared" si="18"/>
        <v>0.9690199999999999</v>
      </c>
      <c r="E80" s="170">
        <v>125454.4</v>
      </c>
      <c r="F80" s="171">
        <f t="shared" si="19"/>
        <v>0.3002153960945369</v>
      </c>
      <c r="G80" s="172">
        <f t="shared" si="20"/>
        <v>0.8830792380515711</v>
      </c>
      <c r="H80" s="173">
        <f t="shared" si="21"/>
        <v>1.052779539482479</v>
      </c>
      <c r="I80" s="174">
        <f t="shared" si="21"/>
        <v>8.59407619484288</v>
      </c>
    </row>
    <row r="81" spans="1:9" ht="12.75" customHeight="1">
      <c r="A81" s="25" t="s">
        <v>22</v>
      </c>
      <c r="B81" s="167">
        <v>82452.9</v>
      </c>
      <c r="C81" s="168">
        <f t="shared" si="17"/>
        <v>0.2685762214983713</v>
      </c>
      <c r="D81" s="169">
        <f t="shared" si="18"/>
        <v>0.9331557003257328</v>
      </c>
      <c r="E81" s="170">
        <v>63457.2</v>
      </c>
      <c r="F81" s="171">
        <f t="shared" si="19"/>
        <v>0.23942183075608342</v>
      </c>
      <c r="G81" s="172">
        <f t="shared" si="20"/>
        <v>0.8457536215753263</v>
      </c>
      <c r="H81" s="173">
        <f t="shared" si="21"/>
        <v>2.9154390742287872</v>
      </c>
      <c r="I81" s="174">
        <f t="shared" si="21"/>
        <v>8.740207875040651</v>
      </c>
    </row>
    <row r="82" spans="1:9" ht="12.75" customHeight="1">
      <c r="A82" s="25" t="s">
        <v>16</v>
      </c>
      <c r="B82" s="167">
        <v>35700</v>
      </c>
      <c r="C82" s="168">
        <f t="shared" si="17"/>
        <v>0.14875</v>
      </c>
      <c r="D82" s="169">
        <f t="shared" si="18"/>
        <v>0.87933375</v>
      </c>
      <c r="E82" s="170">
        <v>35906.9</v>
      </c>
      <c r="F82" s="171">
        <f t="shared" si="19"/>
        <v>0.1568680818195997</v>
      </c>
      <c r="G82" s="172">
        <f t="shared" si="20"/>
        <v>0.8675440271176724</v>
      </c>
      <c r="H82" s="173">
        <f t="shared" si="21"/>
        <v>-0.8118081819599693</v>
      </c>
      <c r="I82" s="174">
        <f t="shared" si="21"/>
        <v>1.1789722882327602</v>
      </c>
    </row>
    <row r="83" spans="1:9" ht="12.75" customHeight="1">
      <c r="A83" s="25" t="s">
        <v>17</v>
      </c>
      <c r="B83" s="167">
        <v>1040.7</v>
      </c>
      <c r="C83" s="168">
        <f t="shared" si="17"/>
        <v>0.041628000000000005</v>
      </c>
      <c r="D83" s="169">
        <f t="shared" si="18"/>
        <v>0.902228</v>
      </c>
      <c r="E83" s="170">
        <v>1138.3</v>
      </c>
      <c r="F83" s="171">
        <f t="shared" si="19"/>
        <v>0.04980028262305697</v>
      </c>
      <c r="G83" s="172">
        <f t="shared" si="20"/>
        <v>0.9166130732851212</v>
      </c>
      <c r="H83" s="173">
        <f t="shared" si="21"/>
        <v>-0.8172282623056963</v>
      </c>
      <c r="I83" s="174">
        <f t="shared" si="21"/>
        <v>-1.4385073285121175</v>
      </c>
    </row>
    <row r="84" spans="1:9" ht="12.75" customHeight="1">
      <c r="A84" s="25"/>
      <c r="B84" s="133"/>
      <c r="C84" s="176"/>
      <c r="D84" s="169"/>
      <c r="E84" s="135"/>
      <c r="F84" s="177"/>
      <c r="G84" s="178"/>
      <c r="H84" s="179"/>
      <c r="I84" s="180"/>
    </row>
    <row r="85" spans="1:9" ht="16.5" thickBot="1">
      <c r="A85" s="138" t="s">
        <v>18</v>
      </c>
      <c r="B85" s="139">
        <f>IF(SUM(B64:B83)=0,"",SUM(B64:B83))</f>
        <v>1697779.2</v>
      </c>
      <c r="C85" s="181">
        <f>IF(OR(E27="",E27=0),"",B85/E27)</f>
        <v>0.15588098949374232</v>
      </c>
      <c r="D85" s="182">
        <f>IF(E27="","",(B56+B85)/E27)</f>
        <v>0.8982691470943099</v>
      </c>
      <c r="E85" s="141">
        <f>IF(SUM(E64:E83)=0,"",SUM(E64:E83))</f>
        <v>1387181.8999999997</v>
      </c>
      <c r="F85" s="183">
        <f>IF(OR(K27="",K27=0),"",E85/K27)</f>
        <v>0.14009143347480812</v>
      </c>
      <c r="G85" s="184">
        <f>IF(K27="","",(D56+E85)/K27)</f>
        <v>0.8593481732816297</v>
      </c>
      <c r="H85" s="185">
        <f>IF(OR(C85="",C85=0),"",(C85-F85)*100)</f>
        <v>1.5789556018934197</v>
      </c>
      <c r="I85" s="186">
        <f>IF(OR(D85="",D85=0),"",(D85-G85)*100)</f>
        <v>3.8920973812680226</v>
      </c>
    </row>
    <row r="86" spans="1:2" ht="12.75" customHeight="1">
      <c r="A86" s="3" t="s">
        <v>89</v>
      </c>
      <c r="B86" s="187"/>
    </row>
    <row r="87" ht="12.75" customHeight="1">
      <c r="B87" s="187"/>
    </row>
  </sheetData>
  <mergeCells count="14">
    <mergeCell ref="B1:L1"/>
    <mergeCell ref="B2:G2"/>
    <mergeCell ref="H2:L2"/>
    <mergeCell ref="M2:S2"/>
    <mergeCell ref="M3:N3"/>
    <mergeCell ref="Q3:R3"/>
    <mergeCell ref="B29:H29"/>
    <mergeCell ref="B58:D58"/>
    <mergeCell ref="E58:G58"/>
    <mergeCell ref="H58:I58"/>
    <mergeCell ref="B30:C30"/>
    <mergeCell ref="D30:E30"/>
    <mergeCell ref="F30:H30"/>
    <mergeCell ref="B57:H5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A1">
      <selection activeCell="H1" sqref="H1"/>
    </sheetView>
  </sheetViews>
  <sheetFormatPr defaultColWidth="12" defaultRowHeight="12.75" customHeight="1"/>
  <cols>
    <col min="1" max="1" width="26.66015625" style="3" customWidth="1"/>
    <col min="2" max="2" width="15.66015625" style="4" customWidth="1"/>
    <col min="3" max="3" width="15.66015625" style="5" customWidth="1"/>
    <col min="4" max="4" width="15.66015625" style="4" customWidth="1"/>
    <col min="5" max="5" width="15.66015625" style="189" customWidth="1"/>
    <col min="6" max="7" width="15.66015625" style="3" customWidth="1"/>
    <col min="8" max="8" width="7.66015625" style="3" customWidth="1"/>
    <col min="9" max="9" width="10.33203125" style="3" bestFit="1" customWidth="1"/>
    <col min="10" max="11" width="7.66015625" style="3" customWidth="1"/>
    <col min="12" max="12" width="10.33203125" style="3" bestFit="1" customWidth="1"/>
    <col min="13" max="13" width="10.66015625" style="3" bestFit="1" customWidth="1"/>
    <col min="14" max="16384" width="11.5" style="3" customWidth="1"/>
  </cols>
  <sheetData>
    <row r="1" spans="1:7" ht="64.5" customHeight="1">
      <c r="A1" s="1"/>
      <c r="B1" s="283" t="s">
        <v>93</v>
      </c>
      <c r="C1" s="283"/>
      <c r="D1" s="283"/>
      <c r="E1" s="283"/>
      <c r="F1" s="283"/>
      <c r="G1" s="283"/>
    </row>
    <row r="2" spans="1:15" s="24" customFormat="1" ht="15.75">
      <c r="A2" s="208"/>
      <c r="B2" s="284" t="s">
        <v>94</v>
      </c>
      <c r="C2" s="285"/>
      <c r="D2" s="286"/>
      <c r="E2" s="287" t="s">
        <v>61</v>
      </c>
      <c r="F2" s="288"/>
      <c r="G2" s="289"/>
      <c r="H2" s="209" t="s">
        <v>95</v>
      </c>
      <c r="I2" s="210"/>
      <c r="J2" s="210"/>
      <c r="K2" s="210"/>
      <c r="L2" s="210"/>
      <c r="M2" s="210"/>
      <c r="N2" s="210"/>
      <c r="O2" s="116"/>
    </row>
    <row r="3" spans="1:15" s="38" customFormat="1" ht="12.75" customHeight="1">
      <c r="A3" s="109"/>
      <c r="B3" s="211" t="s">
        <v>43</v>
      </c>
      <c r="C3" s="27" t="s">
        <v>44</v>
      </c>
      <c r="D3" s="28" t="s">
        <v>45</v>
      </c>
      <c r="E3" s="212" t="s">
        <v>43</v>
      </c>
      <c r="F3" s="32" t="s">
        <v>44</v>
      </c>
      <c r="G3" s="52" t="s">
        <v>45</v>
      </c>
      <c r="H3" s="272" t="s">
        <v>43</v>
      </c>
      <c r="I3" s="272"/>
      <c r="J3" s="36" t="s">
        <v>0</v>
      </c>
      <c r="K3" s="273" t="s">
        <v>45</v>
      </c>
      <c r="L3" s="282"/>
      <c r="M3" s="116"/>
      <c r="N3" s="213"/>
      <c r="O3" s="53"/>
    </row>
    <row r="4" spans="1:15" s="38" customFormat="1" ht="12.75" customHeight="1">
      <c r="A4" s="109"/>
      <c r="B4" s="214" t="s">
        <v>67</v>
      </c>
      <c r="C4" s="41" t="s">
        <v>1</v>
      </c>
      <c r="D4" s="42" t="s">
        <v>2</v>
      </c>
      <c r="E4" s="215" t="s">
        <v>67</v>
      </c>
      <c r="F4" s="36" t="s">
        <v>1</v>
      </c>
      <c r="G4" s="46" t="s">
        <v>2</v>
      </c>
      <c r="H4" s="47" t="s">
        <v>56</v>
      </c>
      <c r="I4" s="47" t="s">
        <v>69</v>
      </c>
      <c r="J4" s="48" t="s">
        <v>56</v>
      </c>
      <c r="K4" s="49" t="s">
        <v>56</v>
      </c>
      <c r="L4" s="47" t="s">
        <v>70</v>
      </c>
      <c r="M4" s="213"/>
      <c r="N4" s="53"/>
      <c r="O4" s="53"/>
    </row>
    <row r="5" spans="1:15" ht="12.75" customHeight="1">
      <c r="A5" s="216"/>
      <c r="B5" s="211"/>
      <c r="C5" s="27"/>
      <c r="D5" s="28"/>
      <c r="E5" s="212"/>
      <c r="F5" s="32"/>
      <c r="G5" s="52"/>
      <c r="H5" s="53"/>
      <c r="I5" s="53"/>
      <c r="J5" s="54"/>
      <c r="K5" s="55"/>
      <c r="L5" s="217"/>
      <c r="M5" s="53"/>
      <c r="N5" s="218"/>
      <c r="O5" s="127"/>
    </row>
    <row r="6" spans="1:15" ht="12.75" customHeight="1">
      <c r="A6" s="219" t="s">
        <v>3</v>
      </c>
      <c r="B6" s="220">
        <f>IF(ISERROR('[51]Récolte_N'!$F$12)=TRUE,"",'[51]Récolte_N'!$F$12)</f>
        <v>2400</v>
      </c>
      <c r="C6" s="60">
        <f aca="true" t="shared" si="0" ref="C6:C25">IF(OR(B6="",B6=0),"",(D6/B6)*10)</f>
        <v>55.125</v>
      </c>
      <c r="D6" s="60">
        <f>IF(ISERROR('[51]Récolte_N'!$H$12)=TRUE,"",'[51]Récolte_N'!$H$12)</f>
        <v>13230</v>
      </c>
      <c r="E6" s="221">
        <f>IF(ISERROR('[1]Récolte_N'!$F$12)=TRUE,"",'[1]Récolte_N'!$F$12)</f>
        <v>2525</v>
      </c>
      <c r="F6" s="64">
        <f aca="true" t="shared" si="1" ref="F6:F13">IF(OR(E6="",E6=0),"",(G6/E6)*10)</f>
        <v>55.42574257425742</v>
      </c>
      <c r="G6" s="65">
        <f>IF(ISERROR('[1]Récolte_N'!$H$12)=TRUE,"",'[1]Récolte_N'!$H$12)</f>
        <v>13995</v>
      </c>
      <c r="H6" s="66">
        <f aca="true" t="shared" si="2" ref="H6:H25">B6/E6-1</f>
        <v>-0.04950495049504955</v>
      </c>
      <c r="I6" s="201">
        <f aca="true" t="shared" si="3" ref="I6:I25">B6-E6</f>
        <v>-125</v>
      </c>
      <c r="J6" s="68">
        <f>C6/F6-1</f>
        <v>-0.005426045016077019</v>
      </c>
      <c r="K6" s="70">
        <f>D6/G6-1</f>
        <v>-0.054662379421221874</v>
      </c>
      <c r="L6" s="201">
        <f>D6-G6</f>
        <v>-765</v>
      </c>
      <c r="M6" s="218"/>
      <c r="N6" s="218"/>
      <c r="O6" s="127"/>
    </row>
    <row r="7" spans="1:15" ht="12.75" customHeight="1">
      <c r="A7" s="219" t="s">
        <v>23</v>
      </c>
      <c r="B7" s="220">
        <f>IF(ISERROR('[52]Récolte_N'!$F$12)=TRUE,"",'[52]Récolte_N'!$F$12)</f>
        <v>3850</v>
      </c>
      <c r="C7" s="60">
        <f t="shared" si="0"/>
        <v>33.11168831168831</v>
      </c>
      <c r="D7" s="60">
        <f>IF(ISERROR('[52]Récolte_N'!$H$12)=TRUE,"",'[52]Récolte_N'!$H$12)</f>
        <v>12748</v>
      </c>
      <c r="E7" s="221">
        <f>IF(ISERROR('[2]Récolte_N'!$F$12)=TRUE,"",'[2]Récolte_N'!$F$12)</f>
        <v>4050</v>
      </c>
      <c r="F7" s="64">
        <f t="shared" si="1"/>
        <v>37.44197530864198</v>
      </c>
      <c r="G7" s="65">
        <f>IF(ISERROR('[2]Récolte_N'!$H$12)=TRUE,"",'[2]Récolte_N'!$H$12)</f>
        <v>15164</v>
      </c>
      <c r="H7" s="66">
        <f t="shared" si="2"/>
        <v>-0.04938271604938271</v>
      </c>
      <c r="I7" s="201">
        <f t="shared" si="3"/>
        <v>-200</v>
      </c>
      <c r="J7" s="68">
        <f aca="true" t="shared" si="4" ref="J7:K25">C7/F7-1</f>
        <v>-0.11565327313151119</v>
      </c>
      <c r="K7" s="70">
        <f t="shared" si="4"/>
        <v>-0.15932471643365864</v>
      </c>
      <c r="L7" s="201">
        <f aca="true" t="shared" si="5" ref="L7:L27">D7-G7</f>
        <v>-2416</v>
      </c>
      <c r="M7" s="218"/>
      <c r="N7" s="218"/>
      <c r="O7" s="127"/>
    </row>
    <row r="8" spans="1:15" ht="12.75" customHeight="1">
      <c r="A8" s="219" t="s">
        <v>4</v>
      </c>
      <c r="B8" s="220">
        <f>IF(ISERROR('[53]Récolte_N'!$F$12)=TRUE,"",'[53]Récolte_N'!$F$12)</f>
        <v>43900</v>
      </c>
      <c r="C8" s="60">
        <f t="shared" si="0"/>
        <v>48.394077448747154</v>
      </c>
      <c r="D8" s="60">
        <f>IF(ISERROR('[53]Récolte_N'!$H$12)=TRUE,"",'[53]Récolte_N'!$H$12)</f>
        <v>212450</v>
      </c>
      <c r="E8" s="221">
        <f>IF(ISERROR('[3]Récolte_N'!$F$12)=TRUE,"",'[3]Récolte_N'!$F$12)</f>
        <v>52000</v>
      </c>
      <c r="F8" s="64">
        <f t="shared" si="1"/>
        <v>46.23461538461538</v>
      </c>
      <c r="G8" s="65">
        <f>IF(ISERROR('[3]Récolte_N'!$H$12)=TRUE,"",'[3]Récolte_N'!$H$12)</f>
        <v>240420</v>
      </c>
      <c r="H8" s="66">
        <f t="shared" si="2"/>
        <v>-0.15576923076923077</v>
      </c>
      <c r="I8" s="201">
        <f t="shared" si="3"/>
        <v>-8100</v>
      </c>
      <c r="J8" s="68">
        <f t="shared" si="4"/>
        <v>0.046706608158577634</v>
      </c>
      <c r="K8" s="70">
        <f t="shared" si="4"/>
        <v>-0.11633807503535476</v>
      </c>
      <c r="L8" s="201">
        <f t="shared" si="5"/>
        <v>-27970</v>
      </c>
      <c r="M8" s="218"/>
      <c r="N8" s="218"/>
      <c r="O8" s="127"/>
    </row>
    <row r="9" spans="1:15" ht="12.75" customHeight="1">
      <c r="A9" s="222" t="s">
        <v>20</v>
      </c>
      <c r="B9" s="220">
        <f>IF(ISERROR('[54]Récolte_N'!$F$12)=TRUE,"",'[54]Récolte_N'!$F$12)</f>
        <v>3300</v>
      </c>
      <c r="C9" s="60">
        <f t="shared" si="0"/>
        <v>56</v>
      </c>
      <c r="D9" s="60">
        <f>IF(ISERROR('[54]Récolte_N'!$H$12)=TRUE,"",'[54]Récolte_N'!$H$12)</f>
        <v>18480</v>
      </c>
      <c r="E9" s="221">
        <f>IF(ISERROR('[4]Récolte_N'!$F$12)=TRUE,"",'[4]Récolte_N'!$F$12)</f>
        <v>5070</v>
      </c>
      <c r="F9" s="64">
        <f t="shared" si="1"/>
        <v>45</v>
      </c>
      <c r="G9" s="65">
        <f>IF(ISERROR('[4]Récolte_N'!$H$12)=TRUE,"",'[4]Récolte_N'!$H$12)</f>
        <v>22815</v>
      </c>
      <c r="H9" s="66">
        <f t="shared" si="2"/>
        <v>-0.34911242603550297</v>
      </c>
      <c r="I9" s="201">
        <f t="shared" si="3"/>
        <v>-1770</v>
      </c>
      <c r="J9" s="68">
        <f t="shared" si="4"/>
        <v>0.24444444444444446</v>
      </c>
      <c r="K9" s="70">
        <f t="shared" si="4"/>
        <v>-0.19000657462195925</v>
      </c>
      <c r="L9" s="201">
        <f t="shared" si="5"/>
        <v>-4335</v>
      </c>
      <c r="M9" s="218"/>
      <c r="N9" s="218"/>
      <c r="O9" s="127"/>
    </row>
    <row r="10" spans="1:15" ht="12.75" customHeight="1">
      <c r="A10" s="222" t="s">
        <v>5</v>
      </c>
      <c r="B10" s="220">
        <f>IF(ISERROR('[55]Récolte_N'!$F$12)=TRUE,"",'[55]Récolte_N'!$F$12)</f>
        <v>9000</v>
      </c>
      <c r="C10" s="60">
        <f t="shared" si="0"/>
        <v>75</v>
      </c>
      <c r="D10" s="60">
        <f>IF(ISERROR('[55]Récolte_N'!$H$12)=TRUE,"",'[55]Récolte_N'!$H$12)</f>
        <v>67500</v>
      </c>
      <c r="E10" s="221">
        <f>IF(ISERROR('[5]Récolte_N'!$F$12)=TRUE,"",'[5]Récolte_N'!$F$12)</f>
        <v>9000</v>
      </c>
      <c r="F10" s="64">
        <f t="shared" si="1"/>
        <v>78</v>
      </c>
      <c r="G10" s="65">
        <f>IF(ISERROR('[5]Récolte_N'!$H$12)=TRUE,"",'[5]Récolte_N'!$H$12)</f>
        <v>70200</v>
      </c>
      <c r="H10" s="66">
        <f t="shared" si="2"/>
        <v>0</v>
      </c>
      <c r="I10" s="201">
        <f t="shared" si="3"/>
        <v>0</v>
      </c>
      <c r="J10" s="68">
        <f t="shared" si="4"/>
        <v>-0.038461538461538436</v>
      </c>
      <c r="K10" s="70">
        <f t="shared" si="4"/>
        <v>-0.038461538461538436</v>
      </c>
      <c r="L10" s="201">
        <f t="shared" si="5"/>
        <v>-2700</v>
      </c>
      <c r="M10" s="218"/>
      <c r="N10" s="218"/>
      <c r="O10" s="127"/>
    </row>
    <row r="11" spans="1:15" ht="12.75" customHeight="1">
      <c r="A11" s="222" t="s">
        <v>6</v>
      </c>
      <c r="B11" s="220">
        <f>IF(ISERROR('[56]Récolte_N'!$F$12)=TRUE,"",'[56]Récolte_N'!$F$12)</f>
        <v>35200</v>
      </c>
      <c r="C11" s="60">
        <f t="shared" si="0"/>
        <v>75.14204545454545</v>
      </c>
      <c r="D11" s="60">
        <f>IF(ISERROR('[56]Récolte_N'!$H$12)=TRUE,"",'[56]Récolte_N'!$H$12)</f>
        <v>264500</v>
      </c>
      <c r="E11" s="221">
        <f>IF(ISERROR('[6]Récolte_N'!$F$12)=TRUE,"",'[6]Récolte_N'!$F$12)</f>
        <v>35100</v>
      </c>
      <c r="F11" s="64">
        <f t="shared" si="1"/>
        <v>72.99145299145299</v>
      </c>
      <c r="G11" s="65">
        <f>IF(ISERROR('[6]Récolte_N'!$H$12)=TRUE,"",'[6]Récolte_N'!$H$12)</f>
        <v>256200</v>
      </c>
      <c r="H11" s="66">
        <f t="shared" si="2"/>
        <v>0.002849002849002913</v>
      </c>
      <c r="I11" s="201">
        <f t="shared" si="3"/>
        <v>100</v>
      </c>
      <c r="J11" s="68">
        <f t="shared" si="4"/>
        <v>0.02946362039599748</v>
      </c>
      <c r="K11" s="70">
        <f t="shared" si="4"/>
        <v>0.032396565183450354</v>
      </c>
      <c r="L11" s="201">
        <f t="shared" si="5"/>
        <v>8300</v>
      </c>
      <c r="M11" s="218"/>
      <c r="N11" s="218"/>
      <c r="O11" s="127"/>
    </row>
    <row r="12" spans="1:15" ht="12.75" customHeight="1">
      <c r="A12" s="222" t="s">
        <v>7</v>
      </c>
      <c r="B12" s="220">
        <f>IF(ISERROR('[57]Récolte_N'!$F$12)=TRUE,"",'[57]Récolte_N'!$F$12)</f>
        <v>2620</v>
      </c>
      <c r="C12" s="60">
        <f t="shared" si="0"/>
        <v>37.595419847328245</v>
      </c>
      <c r="D12" s="60">
        <f>IF(ISERROR('[57]Récolte_N'!$H$12)=TRUE,"",'[57]Récolte_N'!$H$12)</f>
        <v>9850</v>
      </c>
      <c r="E12" s="221">
        <f>IF(ISERROR('[7]Récolte_N'!$F$12)=TRUE,"",'[7]Récolte_N'!$F$12)</f>
        <v>3340</v>
      </c>
      <c r="F12" s="64">
        <f t="shared" si="1"/>
        <v>39.07185628742515</v>
      </c>
      <c r="G12" s="65">
        <f>IF(ISERROR('[7]Récolte_N'!$H$12)=TRUE,"",'[7]Récolte_N'!$H$12)</f>
        <v>13050</v>
      </c>
      <c r="H12" s="66">
        <f t="shared" si="2"/>
        <v>-0.21556886227544914</v>
      </c>
      <c r="I12" s="201">
        <f t="shared" si="3"/>
        <v>-720</v>
      </c>
      <c r="J12" s="68">
        <f t="shared" si="4"/>
        <v>-0.037787721915123806</v>
      </c>
      <c r="K12" s="70">
        <f t="shared" si="4"/>
        <v>-0.24521072796934862</v>
      </c>
      <c r="L12" s="201">
        <f t="shared" si="5"/>
        <v>-3200</v>
      </c>
      <c r="M12" s="218"/>
      <c r="N12" s="218"/>
      <c r="O12" s="127"/>
    </row>
    <row r="13" spans="1:15" ht="12.75" customHeight="1">
      <c r="A13" s="222" t="s">
        <v>8</v>
      </c>
      <c r="B13" s="220">
        <f>IF(ISERROR('[58]Récolte_N'!$F$12)=TRUE,"",'[58]Récolte_N'!$F$12)</f>
        <v>2900</v>
      </c>
      <c r="C13" s="60">
        <f t="shared" si="0"/>
        <v>32.241379310344826</v>
      </c>
      <c r="D13" s="60">
        <f>IF(ISERROR('[58]Récolte_N'!$H$12)=TRUE,"",'[58]Récolte_N'!$H$12)</f>
        <v>9350</v>
      </c>
      <c r="E13" s="221">
        <f>IF(ISERROR('[8]Récolte_N'!$F$12)=TRUE,"",'[8]Récolte_N'!$F$12)</f>
        <v>2750</v>
      </c>
      <c r="F13" s="64">
        <f t="shared" si="1"/>
        <v>32.36363636363636</v>
      </c>
      <c r="G13" s="65">
        <f>IF(ISERROR('[8]Récolte_N'!$H$12)=TRUE,"",'[8]Récolte_N'!$H$12)</f>
        <v>8900</v>
      </c>
      <c r="H13" s="66">
        <f t="shared" si="2"/>
        <v>0.05454545454545445</v>
      </c>
      <c r="I13" s="201">
        <f t="shared" si="3"/>
        <v>150</v>
      </c>
      <c r="J13" s="68">
        <f t="shared" si="4"/>
        <v>-0.00377760557923279</v>
      </c>
      <c r="K13" s="70">
        <f t="shared" si="4"/>
        <v>0.050561797752809</v>
      </c>
      <c r="L13" s="201">
        <f t="shared" si="5"/>
        <v>450</v>
      </c>
      <c r="M13" s="218"/>
      <c r="N13" s="218"/>
      <c r="O13" s="127"/>
    </row>
    <row r="14" spans="1:15" ht="12.75" customHeight="1">
      <c r="A14" s="222" t="s">
        <v>19</v>
      </c>
      <c r="B14" s="220">
        <f>IF(ISERROR('[59]Récolte_N'!$F$12)=TRUE,"",'[59]Récolte_N'!$F$12)</f>
        <v>155000</v>
      </c>
      <c r="C14" s="60">
        <f>IF(OR(B14="",B14=0),"",(D14/B14)*10)</f>
        <v>73.3741935483871</v>
      </c>
      <c r="D14" s="60">
        <f>IF(ISERROR('[59]Récolte_N'!$H$12)=TRUE,"",'[59]Récolte_N'!$H$12)</f>
        <v>1137300</v>
      </c>
      <c r="E14" s="221">
        <f>IF(ISERROR('[9]Récolte_N'!$F$12)=TRUE,"",'[9]Récolte_N'!$F$12)</f>
        <v>168600</v>
      </c>
      <c r="F14" s="64">
        <f>IF(OR(E14="",E14=0),"",(G14/E14)*10)</f>
        <v>67.79359430604983</v>
      </c>
      <c r="G14" s="65">
        <f>IF(ISERROR('[9]Récolte_N'!$H$12)=TRUE,"",'[9]Récolte_N'!$H$12)</f>
        <v>1143000</v>
      </c>
      <c r="H14" s="66">
        <f t="shared" si="2"/>
        <v>-0.08066429418742582</v>
      </c>
      <c r="I14" s="201">
        <f t="shared" si="3"/>
        <v>-13600</v>
      </c>
      <c r="J14" s="68">
        <f t="shared" si="4"/>
        <v>0.0823175006350012</v>
      </c>
      <c r="K14" s="70">
        <f t="shared" si="4"/>
        <v>-0.004986876640419968</v>
      </c>
      <c r="L14" s="201">
        <f t="shared" si="5"/>
        <v>-5700</v>
      </c>
      <c r="M14" s="218"/>
      <c r="N14" s="218"/>
      <c r="O14" s="127"/>
    </row>
    <row r="15" spans="1:15" ht="12.75" customHeight="1">
      <c r="A15" s="222" t="s">
        <v>9</v>
      </c>
      <c r="B15" s="220">
        <f>IF(ISERROR('[60]Récolte_N'!$F$12)=TRUE,"",'[60]Récolte_N'!$F$12)</f>
        <v>44000</v>
      </c>
      <c r="C15" s="60">
        <f>IF(OR(B15="",B15=0),"",(D15/B15)*10)</f>
        <v>47.72727272727273</v>
      </c>
      <c r="D15" s="60">
        <f>IF(ISERROR('[60]Récolte_N'!$H$12)=TRUE,"",'[60]Récolte_N'!$H$12)</f>
        <v>210000</v>
      </c>
      <c r="E15" s="221">
        <f>IF(ISERROR('[10]Récolte_N'!$F$12)=TRUE,"",'[10]Récolte_N'!$F$12)</f>
        <v>71800</v>
      </c>
      <c r="F15" s="64">
        <f>IF(OR(E15="",E15=0),"",(G15/E15)*10)</f>
        <v>50.13927576601671</v>
      </c>
      <c r="G15" s="65">
        <f>IF(ISERROR('[10]Récolte_N'!$H$12)=TRUE,"",'[10]Récolte_N'!$H$12)</f>
        <v>360000</v>
      </c>
      <c r="H15" s="66">
        <f t="shared" si="2"/>
        <v>-0.38718662952646243</v>
      </c>
      <c r="I15" s="201">
        <f>B15-E15</f>
        <v>-27800</v>
      </c>
      <c r="J15" s="68">
        <f t="shared" si="4"/>
        <v>-0.0481060606060606</v>
      </c>
      <c r="K15" s="70">
        <f t="shared" si="4"/>
        <v>-0.41666666666666663</v>
      </c>
      <c r="L15" s="201">
        <f t="shared" si="5"/>
        <v>-150000</v>
      </c>
      <c r="M15" s="218"/>
      <c r="N15" s="218"/>
      <c r="O15" s="127"/>
    </row>
    <row r="16" spans="1:15" ht="12.75" customHeight="1">
      <c r="A16" s="222" t="s">
        <v>21</v>
      </c>
      <c r="B16" s="220">
        <f>IF(ISERROR('[61]Récolte_N'!$F$12)=TRUE,"",'[61]Récolte_N'!$F$12)</f>
        <v>1100</v>
      </c>
      <c r="C16" s="60">
        <f>IF(OR(B16="",B16=0),"",(D16/B16)*10)</f>
        <v>52.72727272727273</v>
      </c>
      <c r="D16" s="60">
        <f>IF(ISERROR('[61]Récolte_N'!$H$12)=TRUE,"",'[61]Récolte_N'!$H$12)</f>
        <v>5800</v>
      </c>
      <c r="E16" s="221">
        <f>IF(ISERROR('[11]Récolte_N'!$F$12)=TRUE,"",'[11]Récolte_N'!$F$12)</f>
        <v>1100</v>
      </c>
      <c r="F16" s="64">
        <f>IF(OR(E16="",E16=0),"",(G16/E16)*10)</f>
        <v>45.45454545454546</v>
      </c>
      <c r="G16" s="65">
        <f>IF(ISERROR('[11]Récolte_N'!$H$12)=TRUE,"",'[11]Récolte_N'!$H$12)</f>
        <v>5000</v>
      </c>
      <c r="H16" s="66">
        <f t="shared" si="2"/>
        <v>0</v>
      </c>
      <c r="I16" s="201">
        <f t="shared" si="3"/>
        <v>0</v>
      </c>
      <c r="J16" s="68">
        <f t="shared" si="4"/>
        <v>0.15999999999999992</v>
      </c>
      <c r="K16" s="70">
        <f t="shared" si="4"/>
        <v>0.15999999999999992</v>
      </c>
      <c r="L16" s="201">
        <f t="shared" si="5"/>
        <v>800</v>
      </c>
      <c r="M16" s="218"/>
      <c r="N16" s="218"/>
      <c r="O16" s="127"/>
    </row>
    <row r="17" spans="1:15" ht="12.75" customHeight="1">
      <c r="A17" s="222" t="s">
        <v>10</v>
      </c>
      <c r="B17" s="220">
        <f>IF(ISERROR('[62]Récolte_N'!$F$12)=TRUE,"",'[62]Récolte_N'!$F$12)</f>
        <v>5937</v>
      </c>
      <c r="C17" s="60">
        <f t="shared" si="0"/>
        <v>62.31682668014148</v>
      </c>
      <c r="D17" s="60">
        <f>IF(ISERROR('[62]Récolte_N'!$H$12)=TRUE,"",'[62]Récolte_N'!$H$12)</f>
        <v>36997.5</v>
      </c>
      <c r="E17" s="221">
        <f>IF(ISERROR('[12]Récolte_N'!$F$12)=TRUE,"",'[12]Récolte_N'!$F$12)</f>
        <v>6239</v>
      </c>
      <c r="F17" s="64">
        <f aca="true" t="shared" si="6" ref="F17:F25">IF(OR(E17="",E17=0),"",(G17/E17)*10)</f>
        <v>73.83282577336112</v>
      </c>
      <c r="G17" s="65">
        <f>IF(ISERROR('[12]Récolte_N'!$H$12)=TRUE,"",'[12]Récolte_N'!$H$12)</f>
        <v>46064.3</v>
      </c>
      <c r="H17" s="66">
        <f t="shared" si="2"/>
        <v>-0.048405193139926306</v>
      </c>
      <c r="I17" s="201">
        <f t="shared" si="3"/>
        <v>-302</v>
      </c>
      <c r="J17" s="68">
        <f t="shared" si="4"/>
        <v>-0.15597397191012852</v>
      </c>
      <c r="K17" s="70">
        <f t="shared" si="4"/>
        <v>-0.19682921481494353</v>
      </c>
      <c r="L17" s="201">
        <f t="shared" si="5"/>
        <v>-9066.800000000003</v>
      </c>
      <c r="M17" s="218"/>
      <c r="N17" s="218"/>
      <c r="O17" s="127"/>
    </row>
    <row r="18" spans="1:15" ht="12.75" customHeight="1">
      <c r="A18" s="222" t="s">
        <v>11</v>
      </c>
      <c r="B18" s="220">
        <f>IF(ISERROR('[63]Récolte_N'!$F$12)=TRUE,"",'[63]Récolte_N'!$F$12)</f>
        <v>5800</v>
      </c>
      <c r="C18" s="60">
        <f t="shared" si="0"/>
        <v>51.91379310344828</v>
      </c>
      <c r="D18" s="60">
        <f>IF(ISERROR('[63]Récolte_N'!$H$12)=TRUE,"",'[63]Récolte_N'!$H$12)</f>
        <v>30110</v>
      </c>
      <c r="E18" s="221">
        <f>IF(ISERROR('[13]Récolte_N'!$F$12)=TRUE,"",'[13]Récolte_N'!$F$12)</f>
        <v>6115</v>
      </c>
      <c r="F18" s="64">
        <f t="shared" si="6"/>
        <v>57.563368765331155</v>
      </c>
      <c r="G18" s="65">
        <f>IF(ISERROR('[13]Récolte_N'!$H$12)=TRUE,"",'[13]Récolte_N'!$H$12)</f>
        <v>35200</v>
      </c>
      <c r="H18" s="66">
        <f t="shared" si="2"/>
        <v>-0.05151267375306623</v>
      </c>
      <c r="I18" s="201">
        <f t="shared" si="3"/>
        <v>-315</v>
      </c>
      <c r="J18" s="68">
        <f t="shared" si="4"/>
        <v>-0.09814532719435742</v>
      </c>
      <c r="K18" s="70">
        <f t="shared" si="4"/>
        <v>-0.14460227272727277</v>
      </c>
      <c r="L18" s="201">
        <f t="shared" si="5"/>
        <v>-5090</v>
      </c>
      <c r="M18" s="218"/>
      <c r="N18" s="218"/>
      <c r="O18" s="127"/>
    </row>
    <row r="19" spans="1:15" ht="12.75" customHeight="1">
      <c r="A19" s="222" t="s">
        <v>12</v>
      </c>
      <c r="B19" s="220">
        <f>IF(ISERROR('[64]Récolte_N'!$F$12)=TRUE,"",'[64]Récolte_N'!$F$12)</f>
        <v>81000</v>
      </c>
      <c r="C19" s="60">
        <f t="shared" si="0"/>
        <v>70</v>
      </c>
      <c r="D19" s="60">
        <f>IF(ISERROR('[64]Récolte_N'!$H$12)=TRUE,"",'[64]Récolte_N'!$H$12)</f>
        <v>567000</v>
      </c>
      <c r="E19" s="221">
        <f>IF(ISERROR('[14]Récolte_N'!$F$12)=TRUE,"",'[14]Récolte_N'!$F$12)</f>
        <v>84100</v>
      </c>
      <c r="F19" s="64">
        <f t="shared" si="6"/>
        <v>64.09036860879905</v>
      </c>
      <c r="G19" s="65">
        <f>IF(ISERROR('[14]Récolte_N'!$H$12)=TRUE,"",'[14]Récolte_N'!$H$12)</f>
        <v>539000</v>
      </c>
      <c r="H19" s="66">
        <f t="shared" si="2"/>
        <v>-0.03686087990487519</v>
      </c>
      <c r="I19" s="201">
        <f t="shared" si="3"/>
        <v>-3100</v>
      </c>
      <c r="J19" s="68">
        <f t="shared" si="4"/>
        <v>0.09220779220779218</v>
      </c>
      <c r="K19" s="70">
        <f t="shared" si="4"/>
        <v>0.051948051948051965</v>
      </c>
      <c r="L19" s="201">
        <f t="shared" si="5"/>
        <v>28000</v>
      </c>
      <c r="M19" s="218"/>
      <c r="N19" s="218"/>
      <c r="O19" s="127"/>
    </row>
    <row r="20" spans="1:15" ht="12.75" customHeight="1">
      <c r="A20" s="222" t="s">
        <v>13</v>
      </c>
      <c r="B20" s="220">
        <f>IF(ISERROR('[65]Récolte_N'!$F$12)=TRUE,"",'[65]Récolte_N'!$F$12)</f>
        <v>34800</v>
      </c>
      <c r="C20" s="60">
        <f t="shared" si="0"/>
        <v>71</v>
      </c>
      <c r="D20" s="60">
        <f>IF(ISERROR('[65]Récolte_N'!$H$12)=TRUE,"",'[65]Récolte_N'!$H$12)</f>
        <v>247080</v>
      </c>
      <c r="E20" s="221">
        <f>IF(ISERROR('[15]Récolte_N'!$F$12)=TRUE,"",'[15]Récolte_N'!$F$12)</f>
        <v>35490</v>
      </c>
      <c r="F20" s="64">
        <f t="shared" si="6"/>
        <v>71</v>
      </c>
      <c r="G20" s="65">
        <f>IF(ISERROR('[15]Récolte_N'!$H$12)=TRUE,"",'[15]Récolte_N'!$H$12)</f>
        <v>251979</v>
      </c>
      <c r="H20" s="66">
        <f t="shared" si="2"/>
        <v>-0.019442096365173245</v>
      </c>
      <c r="I20" s="201">
        <f t="shared" si="3"/>
        <v>-690</v>
      </c>
      <c r="J20" s="68">
        <f t="shared" si="4"/>
        <v>0</v>
      </c>
      <c r="K20" s="70">
        <f t="shared" si="4"/>
        <v>-0.019442096365173245</v>
      </c>
      <c r="L20" s="201">
        <f t="shared" si="5"/>
        <v>-4899</v>
      </c>
      <c r="M20" s="218"/>
      <c r="N20" s="218"/>
      <c r="O20" s="127"/>
    </row>
    <row r="21" spans="1:15" ht="12.75" customHeight="1">
      <c r="A21" s="222" t="s">
        <v>14</v>
      </c>
      <c r="B21" s="220">
        <f>IF(ISERROR('[66]Récolte_N'!$F$12)=TRUE,"",'[66]Récolte_N'!$F$12)</f>
        <v>19550</v>
      </c>
      <c r="C21" s="60">
        <f t="shared" si="0"/>
        <v>58.98976982097187</v>
      </c>
      <c r="D21" s="60">
        <f>IF(ISERROR('[66]Récolte_N'!$H$12)=TRUE,"",'[66]Récolte_N'!$H$12)</f>
        <v>115325</v>
      </c>
      <c r="E21" s="221">
        <f>IF(ISERROR('[16]Récolte_N'!$F$12)=TRUE,"",'[16]Récolte_N'!$F$12)</f>
        <v>22170</v>
      </c>
      <c r="F21" s="64">
        <f t="shared" si="6"/>
        <v>56.46684709066306</v>
      </c>
      <c r="G21" s="65">
        <f>IF(ISERROR('[16]Récolte_N'!$H$12)=TRUE,"",'[16]Récolte_N'!$H$12)</f>
        <v>125187</v>
      </c>
      <c r="H21" s="66">
        <f t="shared" si="2"/>
        <v>-0.11817771763644569</v>
      </c>
      <c r="I21" s="201">
        <f t="shared" si="3"/>
        <v>-2620</v>
      </c>
      <c r="J21" s="68">
        <f t="shared" si="4"/>
        <v>0.044679716688591053</v>
      </c>
      <c r="K21" s="70">
        <f t="shared" si="4"/>
        <v>-0.07877814789075543</v>
      </c>
      <c r="L21" s="201">
        <f t="shared" si="5"/>
        <v>-9862</v>
      </c>
      <c r="M21" s="218"/>
      <c r="N21" s="218"/>
      <c r="O21" s="127"/>
    </row>
    <row r="22" spans="1:15" ht="12.75" customHeight="1">
      <c r="A22" s="222" t="s">
        <v>15</v>
      </c>
      <c r="B22" s="220">
        <f>IF(ISERROR('[67]Récolte_N'!$F$12)=TRUE,"",'[67]Récolte_N'!$F$12)</f>
        <v>3500</v>
      </c>
      <c r="C22" s="60">
        <f t="shared" si="0"/>
        <v>87.88</v>
      </c>
      <c r="D22" s="60">
        <f>IF(ISERROR('[67]Récolte_N'!$H$12)=TRUE,"",'[67]Récolte_N'!$H$12)</f>
        <v>30758</v>
      </c>
      <c r="E22" s="221">
        <f>IF(ISERROR('[17]Récolte_N'!$F$12)=TRUE,"",'[17]Récolte_N'!$F$12)</f>
        <v>5434</v>
      </c>
      <c r="F22" s="64">
        <f t="shared" si="6"/>
        <v>80.15</v>
      </c>
      <c r="G22" s="65">
        <f>IF(ISERROR('[17]Récolte_N'!$H$12)=TRUE,"",'[17]Récolte_N'!$H$12)</f>
        <v>43553.51</v>
      </c>
      <c r="H22" s="66">
        <f t="shared" si="2"/>
        <v>-0.3559072506440928</v>
      </c>
      <c r="I22" s="201">
        <f t="shared" si="3"/>
        <v>-1934</v>
      </c>
      <c r="J22" s="68">
        <f t="shared" si="4"/>
        <v>0.09644416718652504</v>
      </c>
      <c r="K22" s="70">
        <f t="shared" si="4"/>
        <v>-0.2937882618415829</v>
      </c>
      <c r="L22" s="201">
        <f t="shared" si="5"/>
        <v>-12795.510000000002</v>
      </c>
      <c r="M22" s="218"/>
      <c r="N22" s="218"/>
      <c r="O22" s="127"/>
    </row>
    <row r="23" spans="1:15" ht="12.75" customHeight="1">
      <c r="A23" s="222" t="s">
        <v>22</v>
      </c>
      <c r="B23" s="220">
        <f>IF(ISERROR('[68]Récolte_N'!$F$12)=TRUE,"",'[68]Récolte_N'!$F$12)</f>
        <v>3000</v>
      </c>
      <c r="C23" s="60">
        <f t="shared" si="0"/>
        <v>70.19999999999999</v>
      </c>
      <c r="D23" s="60">
        <f>IF(ISERROR('[68]Récolte_N'!$H$12)=TRUE,"",'[68]Récolte_N'!$H$12)</f>
        <v>21060</v>
      </c>
      <c r="E23" s="221">
        <f>IF(ISERROR('[18]Récolte_N'!$F$12)=TRUE,"",'[18]Récolte_N'!$F$12)</f>
        <v>3300</v>
      </c>
      <c r="F23" s="64">
        <f t="shared" si="6"/>
        <v>70.19999999999999</v>
      </c>
      <c r="G23" s="65">
        <f>IF(ISERROR('[18]Récolte_N'!$H$12)=TRUE,"",'[18]Récolte_N'!$H$12)</f>
        <v>23166</v>
      </c>
      <c r="H23" s="66">
        <f t="shared" si="2"/>
        <v>-0.09090909090909094</v>
      </c>
      <c r="I23" s="201">
        <f t="shared" si="3"/>
        <v>-300</v>
      </c>
      <c r="J23" s="68">
        <f t="shared" si="4"/>
        <v>0</v>
      </c>
      <c r="K23" s="70">
        <f t="shared" si="4"/>
        <v>-0.09090909090909094</v>
      </c>
      <c r="L23" s="201">
        <f t="shared" si="5"/>
        <v>-2106</v>
      </c>
      <c r="M23" s="218"/>
      <c r="N23" s="218"/>
      <c r="O23" s="127"/>
    </row>
    <row r="24" spans="1:15" ht="12.75" customHeight="1">
      <c r="A24" s="222" t="s">
        <v>16</v>
      </c>
      <c r="B24" s="220">
        <f>IF(ISERROR('[69]Récolte_N'!$F$12)=TRUE,"",'[69]Récolte_N'!$F$12)</f>
        <v>5840</v>
      </c>
      <c r="C24" s="60">
        <f t="shared" si="0"/>
        <v>39.54623287671233</v>
      </c>
      <c r="D24" s="60">
        <f>IF(ISERROR('[69]Récolte_N'!$H$12)=TRUE,"",'[69]Récolte_N'!$H$12)</f>
        <v>23095</v>
      </c>
      <c r="E24" s="221">
        <f>IF(ISERROR('[19]Récolte_N'!$F$12)=TRUE,"",'[19]Récolte_N'!$F$12)</f>
        <v>6620</v>
      </c>
      <c r="F24" s="64">
        <f t="shared" si="6"/>
        <v>34.3655589123867</v>
      </c>
      <c r="G24" s="65">
        <f>IF(ISERROR('[19]Récolte_N'!$H$12)=TRUE,"",'[19]Récolte_N'!$H$12)</f>
        <v>22750</v>
      </c>
      <c r="H24" s="66">
        <f t="shared" si="2"/>
        <v>-0.1178247734138973</v>
      </c>
      <c r="I24" s="201">
        <f t="shared" si="3"/>
        <v>-780</v>
      </c>
      <c r="J24" s="68">
        <f t="shared" si="4"/>
        <v>0.15075191931356335</v>
      </c>
      <c r="K24" s="70">
        <f t="shared" si="4"/>
        <v>0.015164835164835244</v>
      </c>
      <c r="L24" s="201">
        <f t="shared" si="5"/>
        <v>345</v>
      </c>
      <c r="M24" s="218"/>
      <c r="N24" s="218"/>
      <c r="O24" s="127"/>
    </row>
    <row r="25" spans="1:15" ht="12.75" customHeight="1">
      <c r="A25" s="222" t="s">
        <v>17</v>
      </c>
      <c r="B25" s="220">
        <f>IF(ISERROR('[70]Récolte_N'!$F$12)=TRUE,"",'[70]Récolte_N'!$F$12)</f>
        <v>1750</v>
      </c>
      <c r="C25" s="60">
        <f t="shared" si="0"/>
        <v>42</v>
      </c>
      <c r="D25" s="60">
        <f>IF(ISERROR('[70]Récolte_N'!$H$12)=TRUE,"",'[70]Récolte_N'!$H$12)</f>
        <v>7350</v>
      </c>
      <c r="E25" s="221">
        <f>IF(ISERROR('[20]Récolte_N'!$F$12)=TRUE,"",'[20]Récolte_N'!$F$12)</f>
        <v>1800</v>
      </c>
      <c r="F25" s="64">
        <f t="shared" si="6"/>
        <v>36.111111111111114</v>
      </c>
      <c r="G25" s="65">
        <f>IF(ISERROR('[20]Récolte_N'!$H$12)=TRUE,"",'[20]Récolte_N'!$H$12)</f>
        <v>6500</v>
      </c>
      <c r="H25" s="66">
        <f t="shared" si="2"/>
        <v>-0.02777777777777779</v>
      </c>
      <c r="I25" s="201">
        <f t="shared" si="3"/>
        <v>-50</v>
      </c>
      <c r="J25" s="68">
        <f t="shared" si="4"/>
        <v>0.1630769230769229</v>
      </c>
      <c r="K25" s="70">
        <f t="shared" si="4"/>
        <v>0.13076923076923075</v>
      </c>
      <c r="L25" s="201">
        <f t="shared" si="5"/>
        <v>850</v>
      </c>
      <c r="M25" s="218"/>
      <c r="N25" s="218"/>
      <c r="O25" s="127"/>
    </row>
    <row r="26" spans="1:15" ht="12.75" customHeight="1">
      <c r="A26" s="109"/>
      <c r="B26" s="223"/>
      <c r="C26" s="74"/>
      <c r="D26" s="74"/>
      <c r="E26" s="224"/>
      <c r="F26" s="79"/>
      <c r="G26" s="136"/>
      <c r="H26" s="66"/>
      <c r="I26" s="201"/>
      <c r="J26" s="68"/>
      <c r="K26" s="70"/>
      <c r="L26" s="201"/>
      <c r="M26" s="218"/>
      <c r="N26" s="218"/>
      <c r="O26" s="127"/>
    </row>
    <row r="27" spans="1:15" s="91" customFormat="1" ht="15.75">
      <c r="A27" s="225" t="s">
        <v>18</v>
      </c>
      <c r="B27" s="226">
        <f>IF(SUM(B6:B25)=0,"",SUM(B6:B25))</f>
        <v>464447</v>
      </c>
      <c r="C27" s="85">
        <f>IF(OR(B27="",B27=0),"",(D27/B27)*10)</f>
        <v>65.45383003873424</v>
      </c>
      <c r="D27" s="85">
        <f>IF(SUM(D6:D25)=0,"",SUM(D6:D25))</f>
        <v>3039983.5</v>
      </c>
      <c r="E27" s="227">
        <f>IF(SUM(E6:E25)=0,"",SUM(E6:E25))</f>
        <v>526603</v>
      </c>
      <c r="F27" s="89">
        <f>IF(OR(E27="",E27=0),"",(G27/E27)*10)</f>
        <v>61.567135204318994</v>
      </c>
      <c r="G27" s="90">
        <f>IF(SUM(G6:G25)=0,"",SUM(G6:G25))</f>
        <v>3242143.8099999996</v>
      </c>
      <c r="H27" s="66">
        <f>B27/E27-1</f>
        <v>-0.11803198994308806</v>
      </c>
      <c r="I27" s="201">
        <f>B27-E27</f>
        <v>-62156</v>
      </c>
      <c r="J27" s="68">
        <f>C27/F27-1</f>
        <v>0.06312937611140601</v>
      </c>
      <c r="K27" s="70">
        <f>D27/G27-1</f>
        <v>-0.06235389971797689</v>
      </c>
      <c r="L27" s="201">
        <f t="shared" si="5"/>
        <v>-202160.3099999996</v>
      </c>
      <c r="M27" s="218"/>
      <c r="N27" s="101"/>
      <c r="O27" s="228"/>
    </row>
    <row r="28" spans="1:15" s="103" customFormat="1" ht="12.75" thickBot="1">
      <c r="A28" s="229" t="s">
        <v>72</v>
      </c>
      <c r="B28" s="230">
        <f>B27/E27-1</f>
        <v>-0.11803198994308806</v>
      </c>
      <c r="C28" s="95">
        <f>C27/F27-1</f>
        <v>0.06312937611140601</v>
      </c>
      <c r="D28" s="95">
        <f>D27/G27-1</f>
        <v>-0.06235389971797689</v>
      </c>
      <c r="E28" s="231"/>
      <c r="F28" s="99"/>
      <c r="G28" s="100"/>
      <c r="H28" s="101"/>
      <c r="I28" s="101"/>
      <c r="J28" s="102"/>
      <c r="K28" s="104"/>
      <c r="L28" s="101"/>
      <c r="M28" s="101"/>
      <c r="N28" s="101"/>
      <c r="O28" s="101"/>
    </row>
    <row r="29" spans="13:15" s="24" customFormat="1" ht="15.75">
      <c r="M29" s="108"/>
      <c r="N29" s="108"/>
      <c r="O29" s="108"/>
    </row>
    <row r="30" s="38" customFormat="1" ht="12.75" customHeight="1"/>
    <row r="31" s="38" customFormat="1" ht="12.75" customHeight="1"/>
    <row r="32" spans="2:3" ht="12.75" customHeight="1">
      <c r="B32" s="3"/>
      <c r="C32" s="3"/>
    </row>
    <row r="33" spans="2:3" ht="12.75" customHeight="1">
      <c r="B33" s="3"/>
      <c r="C33" s="3"/>
    </row>
    <row r="34" spans="2:3" ht="12.75" customHeight="1">
      <c r="B34" s="3"/>
      <c r="C34" s="3"/>
    </row>
    <row r="35" spans="2:3" ht="12.75" customHeight="1">
      <c r="B35" s="3"/>
      <c r="C35" s="3"/>
    </row>
    <row r="36" spans="2:3" ht="12.75" customHeight="1">
      <c r="B36" s="3"/>
      <c r="C36" s="3"/>
    </row>
    <row r="37" spans="2:5" ht="12.75" customHeight="1">
      <c r="B37" s="3"/>
      <c r="C37" s="3"/>
      <c r="D37" s="38"/>
      <c r="E37" s="3"/>
    </row>
    <row r="38" spans="2:5" ht="12.75" customHeight="1">
      <c r="B38" s="3"/>
      <c r="C38" s="3"/>
      <c r="D38" s="3"/>
      <c r="E38" s="3"/>
    </row>
    <row r="39" spans="2:5" ht="12.75" customHeight="1">
      <c r="B39" s="3"/>
      <c r="C39" s="3"/>
      <c r="D39" s="3"/>
      <c r="E39" s="3"/>
    </row>
    <row r="40" spans="2:5" ht="12.75" customHeight="1">
      <c r="B40" s="3"/>
      <c r="C40" s="3"/>
      <c r="D40" s="3"/>
      <c r="E40" s="3"/>
    </row>
    <row r="41" spans="2:5" ht="12.75" customHeight="1">
      <c r="B41" s="3"/>
      <c r="C41" s="3"/>
      <c r="D41" s="3"/>
      <c r="E41" s="3"/>
    </row>
    <row r="42" spans="2:5" ht="12.75" customHeight="1">
      <c r="B42" s="3"/>
      <c r="C42" s="3"/>
      <c r="D42" s="3"/>
      <c r="E42" s="3"/>
    </row>
    <row r="43" spans="2:5" ht="12.75" customHeight="1">
      <c r="B43" s="3"/>
      <c r="C43" s="3"/>
      <c r="D43" s="3"/>
      <c r="E43" s="3"/>
    </row>
    <row r="44" spans="2:5" ht="12.75" customHeight="1">
      <c r="B44" s="3"/>
      <c r="C44" s="3"/>
      <c r="D44" s="3"/>
      <c r="E44" s="3"/>
    </row>
    <row r="45" spans="2:5" ht="12.75" customHeight="1">
      <c r="B45" s="3"/>
      <c r="C45" s="3"/>
      <c r="D45" s="3"/>
      <c r="E45" s="3"/>
    </row>
    <row r="46" spans="2:5" ht="12.75" customHeight="1">
      <c r="B46" s="3"/>
      <c r="C46" s="3"/>
      <c r="D46" s="3"/>
      <c r="E46" s="3"/>
    </row>
    <row r="47" spans="2:5" ht="12.75" customHeight="1">
      <c r="B47" s="3"/>
      <c r="C47" s="3"/>
      <c r="D47" s="3"/>
      <c r="E47" s="3"/>
    </row>
    <row r="48" spans="2:5" ht="12.75" customHeight="1">
      <c r="B48" s="3"/>
      <c r="C48" s="3"/>
      <c r="D48" s="3"/>
      <c r="E48" s="3"/>
    </row>
    <row r="49" spans="2:5" ht="12.75" customHeight="1">
      <c r="B49" s="3"/>
      <c r="C49" s="3"/>
      <c r="D49" s="3"/>
      <c r="E49" s="3"/>
    </row>
    <row r="50" spans="2:5" ht="12.75" customHeight="1">
      <c r="B50" s="3"/>
      <c r="C50" s="3"/>
      <c r="D50" s="3"/>
      <c r="E50" s="3"/>
    </row>
    <row r="51" spans="2:5" ht="12.75" customHeight="1">
      <c r="B51" s="3"/>
      <c r="C51" s="3"/>
      <c r="D51" s="3"/>
      <c r="E51" s="3"/>
    </row>
    <row r="52" spans="2:5" ht="12.75" customHeight="1">
      <c r="B52" s="3"/>
      <c r="C52" s="3"/>
      <c r="D52" s="3"/>
      <c r="E52" s="3"/>
    </row>
    <row r="53" spans="2:5" ht="12.75" customHeight="1">
      <c r="B53" s="3"/>
      <c r="C53" s="3"/>
      <c r="D53" s="3"/>
      <c r="E53" s="3"/>
    </row>
    <row r="54" spans="2:5" ht="12.75" customHeight="1">
      <c r="B54" s="3"/>
      <c r="C54" s="3"/>
      <c r="D54" s="91"/>
      <c r="E54" s="91"/>
    </row>
    <row r="55" spans="4:5" s="91" customFormat="1" ht="15.75" customHeight="1">
      <c r="D55" s="127"/>
      <c r="E55" s="127"/>
    </row>
    <row r="56" spans="1:5" s="127" customFormat="1" ht="64.5" customHeight="1">
      <c r="A56" s="2"/>
      <c r="B56" s="2"/>
      <c r="C56" s="2"/>
      <c r="D56" s="24"/>
      <c r="E56" s="24"/>
    </row>
    <row r="57" spans="4:5" s="24" customFormat="1" ht="15.75">
      <c r="D57" s="3"/>
      <c r="E57" s="3"/>
    </row>
    <row r="58" spans="2:5" ht="12.75" customHeight="1">
      <c r="B58" s="3"/>
      <c r="C58" s="3"/>
      <c r="D58" s="3"/>
      <c r="E58" s="3"/>
    </row>
    <row r="59" spans="2:5" ht="12.75" customHeight="1">
      <c r="B59" s="3"/>
      <c r="C59" s="3"/>
      <c r="D59" s="3"/>
      <c r="E59" s="3"/>
    </row>
    <row r="60" spans="2:5" ht="12.75" customHeight="1">
      <c r="B60" s="3"/>
      <c r="C60" s="3"/>
      <c r="D60" s="3"/>
      <c r="E60" s="3"/>
    </row>
    <row r="61" spans="2:5" ht="12.75" customHeight="1">
      <c r="B61" s="3"/>
      <c r="C61" s="3"/>
      <c r="D61" s="3"/>
      <c r="E61" s="3"/>
    </row>
    <row r="62" spans="2:5" ht="12.75" customHeight="1">
      <c r="B62" s="3"/>
      <c r="C62" s="3"/>
      <c r="D62" s="3"/>
      <c r="E62" s="3"/>
    </row>
    <row r="63" spans="2:5" ht="12.75" customHeight="1">
      <c r="B63" s="3"/>
      <c r="C63" s="3"/>
      <c r="D63" s="3"/>
      <c r="E63" s="3"/>
    </row>
    <row r="64" spans="2:5" ht="12.75" customHeight="1">
      <c r="B64" s="3"/>
      <c r="C64" s="3"/>
      <c r="D64" s="3"/>
      <c r="E64" s="3"/>
    </row>
    <row r="65" spans="2:5" ht="12.75" customHeight="1">
      <c r="B65" s="3"/>
      <c r="C65" s="3"/>
      <c r="D65" s="3"/>
      <c r="E65" s="3"/>
    </row>
    <row r="66" spans="2:5" ht="12.75" customHeight="1">
      <c r="B66" s="3"/>
      <c r="C66" s="3"/>
      <c r="D66" s="3"/>
      <c r="E66" s="3"/>
    </row>
    <row r="67" spans="2:5" ht="12.75" customHeight="1">
      <c r="B67" s="3"/>
      <c r="C67" s="3"/>
      <c r="D67" s="3"/>
      <c r="E67" s="3"/>
    </row>
    <row r="68" spans="2:5" ht="12.75" customHeight="1">
      <c r="B68" s="3"/>
      <c r="C68" s="3"/>
      <c r="D68" s="3"/>
      <c r="E68" s="3"/>
    </row>
    <row r="69" spans="2:5" ht="12.75" customHeight="1">
      <c r="B69" s="3"/>
      <c r="C69" s="3"/>
      <c r="D69" s="3"/>
      <c r="E69" s="3"/>
    </row>
    <row r="70" spans="2:5" ht="12.75" customHeight="1">
      <c r="B70" s="3"/>
      <c r="C70" s="3"/>
      <c r="D70" s="3"/>
      <c r="E70" s="3"/>
    </row>
    <row r="71" spans="2:5" ht="12.75" customHeight="1">
      <c r="B71" s="3"/>
      <c r="C71" s="3"/>
      <c r="D71" s="3"/>
      <c r="E71" s="3"/>
    </row>
    <row r="72" spans="2:5" ht="12.75" customHeight="1">
      <c r="B72" s="3"/>
      <c r="C72" s="3"/>
      <c r="D72" s="3"/>
      <c r="E72" s="3"/>
    </row>
    <row r="73" spans="2:5" ht="12.75" customHeight="1">
      <c r="B73" s="3"/>
      <c r="C73" s="3"/>
      <c r="D73" s="3"/>
      <c r="E73" s="3"/>
    </row>
    <row r="74" spans="2:5" ht="12.75" customHeight="1">
      <c r="B74" s="3"/>
      <c r="C74" s="3"/>
      <c r="D74" s="3"/>
      <c r="E74" s="3"/>
    </row>
    <row r="75" spans="2:5" ht="12.75" customHeight="1">
      <c r="B75" s="3"/>
      <c r="C75" s="3"/>
      <c r="D75" s="3"/>
      <c r="E75" s="3"/>
    </row>
    <row r="76" spans="2:5" ht="12.75" customHeight="1">
      <c r="B76" s="3"/>
      <c r="C76" s="3"/>
      <c r="D76" s="3"/>
      <c r="E76" s="3"/>
    </row>
    <row r="77" spans="2:5" ht="12.75" customHeight="1">
      <c r="B77" s="3"/>
      <c r="C77" s="3"/>
      <c r="D77" s="3"/>
      <c r="E77" s="3"/>
    </row>
    <row r="78" spans="2:5" ht="12.75" customHeight="1">
      <c r="B78" s="3"/>
      <c r="C78" s="3"/>
      <c r="D78" s="3"/>
      <c r="E78" s="3"/>
    </row>
    <row r="79" spans="2:5" ht="12.75" customHeight="1">
      <c r="B79" s="3"/>
      <c r="C79" s="3"/>
      <c r="D79" s="3"/>
      <c r="E79" s="3"/>
    </row>
    <row r="80" spans="2:5" ht="12.75" customHeight="1">
      <c r="B80" s="3"/>
      <c r="C80" s="3"/>
      <c r="D80" s="3"/>
      <c r="E80" s="3"/>
    </row>
    <row r="81" spans="2:5" ht="12.75" customHeight="1">
      <c r="B81" s="3"/>
      <c r="C81" s="3"/>
      <c r="D81" s="3"/>
      <c r="E81" s="3"/>
    </row>
    <row r="82" spans="2:5" ht="12.75" customHeight="1">
      <c r="B82" s="3"/>
      <c r="C82" s="3"/>
      <c r="D82" s="3"/>
      <c r="E82" s="3"/>
    </row>
    <row r="83" spans="2:5" ht="11.25">
      <c r="B83" s="3"/>
      <c r="C83" s="3"/>
      <c r="D83" s="3"/>
      <c r="E83" s="3"/>
    </row>
    <row r="84" spans="2:5" ht="12.75" customHeight="1">
      <c r="B84" s="3"/>
      <c r="C84" s="3"/>
      <c r="D84" s="3"/>
      <c r="E84" s="3"/>
    </row>
    <row r="85" spans="2:5" ht="12.75" customHeight="1">
      <c r="B85" s="3"/>
      <c r="C85" s="3"/>
      <c r="D85" s="3"/>
      <c r="E85" s="3"/>
    </row>
  </sheetData>
  <mergeCells count="5">
    <mergeCell ref="H3:I3"/>
    <mergeCell ref="K3:L3"/>
    <mergeCell ref="B1:G1"/>
    <mergeCell ref="B2:D2"/>
    <mergeCell ref="E2:G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A1">
      <selection activeCell="H1" sqref="H1"/>
    </sheetView>
  </sheetViews>
  <sheetFormatPr defaultColWidth="12" defaultRowHeight="12.75" customHeight="1"/>
  <cols>
    <col min="1" max="1" width="26.66015625" style="3" customWidth="1"/>
    <col min="2" max="2" width="15.66015625" style="4" customWidth="1"/>
    <col min="3" max="3" width="15.66015625" style="5" customWidth="1"/>
    <col min="4" max="4" width="15.66015625" style="4" customWidth="1"/>
    <col min="5" max="5" width="15.66015625" style="189" customWidth="1"/>
    <col min="6" max="7" width="15.66015625" style="3" customWidth="1"/>
    <col min="8" max="8" width="7.66015625" style="3" customWidth="1"/>
    <col min="9" max="9" width="10.33203125" style="3" bestFit="1" customWidth="1"/>
    <col min="10" max="11" width="7.66015625" style="3" customWidth="1"/>
    <col min="12" max="12" width="10.33203125" style="3" bestFit="1" customWidth="1"/>
    <col min="13" max="13" width="10.66015625" style="3" bestFit="1" customWidth="1"/>
    <col min="14" max="16384" width="11.5" style="3" customWidth="1"/>
  </cols>
  <sheetData>
    <row r="1" spans="1:7" ht="64.5" customHeight="1">
      <c r="A1" s="1"/>
      <c r="B1" s="283" t="s">
        <v>96</v>
      </c>
      <c r="C1" s="283"/>
      <c r="D1" s="283"/>
      <c r="E1" s="283"/>
      <c r="F1" s="283"/>
      <c r="G1" s="283"/>
    </row>
    <row r="2" spans="1:15" s="24" customFormat="1" ht="15.75">
      <c r="A2" s="208"/>
      <c r="B2" s="284" t="s">
        <v>94</v>
      </c>
      <c r="C2" s="285"/>
      <c r="D2" s="286"/>
      <c r="E2" s="287" t="s">
        <v>61</v>
      </c>
      <c r="F2" s="288"/>
      <c r="G2" s="289"/>
      <c r="H2" s="209" t="s">
        <v>95</v>
      </c>
      <c r="I2" s="210"/>
      <c r="J2" s="210"/>
      <c r="K2" s="210"/>
      <c r="L2" s="210"/>
      <c r="M2" s="210"/>
      <c r="N2" s="210"/>
      <c r="O2" s="116"/>
    </row>
    <row r="3" spans="1:15" s="38" customFormat="1" ht="12.75" customHeight="1">
      <c r="A3" s="109"/>
      <c r="B3" s="211" t="s">
        <v>43</v>
      </c>
      <c r="C3" s="27" t="s">
        <v>44</v>
      </c>
      <c r="D3" s="28" t="s">
        <v>45</v>
      </c>
      <c r="E3" s="212" t="s">
        <v>43</v>
      </c>
      <c r="F3" s="32" t="s">
        <v>44</v>
      </c>
      <c r="G3" s="52" t="s">
        <v>45</v>
      </c>
      <c r="H3" s="272" t="s">
        <v>43</v>
      </c>
      <c r="I3" s="272"/>
      <c r="J3" s="36" t="s">
        <v>0</v>
      </c>
      <c r="K3" s="273" t="s">
        <v>45</v>
      </c>
      <c r="L3" s="282"/>
      <c r="M3" s="116"/>
      <c r="N3" s="213"/>
      <c r="O3" s="53"/>
    </row>
    <row r="4" spans="1:15" s="38" customFormat="1" ht="12.75" customHeight="1">
      <c r="A4" s="109"/>
      <c r="B4" s="214" t="s">
        <v>67</v>
      </c>
      <c r="C4" s="41" t="s">
        <v>1</v>
      </c>
      <c r="D4" s="42" t="s">
        <v>2</v>
      </c>
      <c r="E4" s="215" t="s">
        <v>67</v>
      </c>
      <c r="F4" s="36" t="s">
        <v>1</v>
      </c>
      <c r="G4" s="46" t="s">
        <v>2</v>
      </c>
      <c r="H4" s="47" t="s">
        <v>56</v>
      </c>
      <c r="I4" s="47" t="s">
        <v>69</v>
      </c>
      <c r="J4" s="48" t="s">
        <v>56</v>
      </c>
      <c r="K4" s="49" t="s">
        <v>56</v>
      </c>
      <c r="L4" s="47" t="s">
        <v>70</v>
      </c>
      <c r="M4" s="213"/>
      <c r="N4" s="53"/>
      <c r="O4" s="53"/>
    </row>
    <row r="5" spans="1:15" ht="12.75" customHeight="1">
      <c r="A5" s="216"/>
      <c r="B5" s="211"/>
      <c r="C5" s="27"/>
      <c r="D5" s="28"/>
      <c r="E5" s="212"/>
      <c r="F5" s="32"/>
      <c r="G5" s="52"/>
      <c r="H5" s="53"/>
      <c r="I5" s="53"/>
      <c r="J5" s="54"/>
      <c r="K5" s="55"/>
      <c r="L5" s="217"/>
      <c r="M5" s="53"/>
      <c r="N5" s="218"/>
      <c r="O5" s="127"/>
    </row>
    <row r="6" spans="1:15" ht="12.75" customHeight="1">
      <c r="A6" s="219" t="s">
        <v>3</v>
      </c>
      <c r="B6" s="220">
        <f>IF(ISERROR('[51]Récolte_N'!$F$11)=TRUE,"",'[51]Récolte_N'!$F$11)</f>
        <v>18400</v>
      </c>
      <c r="C6" s="60">
        <f aca="true" t="shared" si="0" ref="C6:C25">IF(OR(B6="",B6=0),"",(D6/B6)*10)</f>
        <v>59.048913043478265</v>
      </c>
      <c r="D6" s="60">
        <f>IF(ISERROR('[51]Récolte_N'!$H$11)=TRUE,"",'[51]Récolte_N'!$H$11)</f>
        <v>108650</v>
      </c>
      <c r="E6" s="221">
        <f>IF(ISERROR('[1]Récolte_N'!$F$11)=TRUE,"",'[1]Récolte_N'!$F$11)</f>
        <v>15750</v>
      </c>
      <c r="F6" s="64">
        <f aca="true" t="shared" si="1" ref="F6:F13">IF(OR(E6="",E6=0),"",(G6/E6)*10)</f>
        <v>56.8984126984127</v>
      </c>
      <c r="G6" s="65">
        <f>IF(ISERROR('[1]Récolte_N'!$H$11)=TRUE,"",'[1]Récolte_N'!$H$11)</f>
        <v>89615</v>
      </c>
      <c r="H6" s="66">
        <f aca="true" t="shared" si="2" ref="H6:H25">B6/E6-1</f>
        <v>0.16825396825396832</v>
      </c>
      <c r="I6" s="201">
        <f aca="true" t="shared" si="3" ref="I6:I25">B6-E6</f>
        <v>2650</v>
      </c>
      <c r="J6" s="68">
        <f>C6/F6-1</f>
        <v>0.037795436517081615</v>
      </c>
      <c r="K6" s="70">
        <f>D6/G6-1</f>
        <v>0.2124086369469398</v>
      </c>
      <c r="L6" s="201">
        <f>D6-G6</f>
        <v>19035</v>
      </c>
      <c r="M6" s="218"/>
      <c r="N6" s="218"/>
      <c r="O6" s="127"/>
    </row>
    <row r="7" spans="1:15" ht="12.75" customHeight="1">
      <c r="A7" s="219" t="s">
        <v>23</v>
      </c>
      <c r="B7" s="220">
        <f>IF(ISERROR('[52]Récolte_N'!$F$11)=TRUE,"",'[52]Récolte_N'!$F$11)</f>
        <v>34470</v>
      </c>
      <c r="C7" s="60">
        <f t="shared" si="0"/>
        <v>57.29097766173484</v>
      </c>
      <c r="D7" s="60">
        <f>IF(ISERROR('[52]Récolte_N'!$H$11)=TRUE,"",'[52]Récolte_N'!$H$11)</f>
        <v>197482</v>
      </c>
      <c r="E7" s="221">
        <f>IF(ISERROR('[2]Récolte_N'!$F$11)=TRUE,"",'[2]Récolte_N'!$F$11)</f>
        <v>33670</v>
      </c>
      <c r="F7" s="64">
        <f t="shared" si="1"/>
        <v>59.1003861003861</v>
      </c>
      <c r="G7" s="65">
        <f>IF(ISERROR('[2]Récolte_N'!$H$11)=TRUE,"",'[2]Récolte_N'!$H$11)</f>
        <v>198991</v>
      </c>
      <c r="H7" s="66">
        <f t="shared" si="2"/>
        <v>0.02376002376002373</v>
      </c>
      <c r="I7" s="201">
        <f t="shared" si="3"/>
        <v>800</v>
      </c>
      <c r="J7" s="68">
        <f aca="true" t="shared" si="4" ref="J7:K25">C7/F7-1</f>
        <v>-0.03061584801794448</v>
      </c>
      <c r="K7" s="70">
        <f t="shared" si="4"/>
        <v>-0.007583257534260368</v>
      </c>
      <c r="L7" s="201">
        <f aca="true" t="shared" si="5" ref="L7:L27">D7-G7</f>
        <v>-1509</v>
      </c>
      <c r="M7" s="218"/>
      <c r="N7" s="218"/>
      <c r="O7" s="127"/>
    </row>
    <row r="8" spans="1:15" ht="12.75" customHeight="1">
      <c r="A8" s="219" t="s">
        <v>4</v>
      </c>
      <c r="B8" s="220">
        <f>IF(ISERROR('[53]Récolte_N'!$F$11)=TRUE,"",'[53]Récolte_N'!$F$11)</f>
        <v>145100</v>
      </c>
      <c r="C8" s="60">
        <f t="shared" si="0"/>
        <v>71.4183321847002</v>
      </c>
      <c r="D8" s="60">
        <f>IF(ISERROR('[53]Récolte_N'!$H$11)=TRUE,"",'[53]Récolte_N'!$H$11)</f>
        <v>1036280</v>
      </c>
      <c r="E8" s="221">
        <f>IF(ISERROR('[3]Récolte_N'!$F$11)=TRUE,"",'[3]Récolte_N'!$F$11)</f>
        <v>140400</v>
      </c>
      <c r="F8" s="64">
        <f t="shared" si="1"/>
        <v>64.16951566951566</v>
      </c>
      <c r="G8" s="65">
        <f>IF(ISERROR('[3]Récolte_N'!$H$11)=TRUE,"",'[3]Récolte_N'!$H$11)</f>
        <v>900940</v>
      </c>
      <c r="H8" s="66">
        <f t="shared" si="2"/>
        <v>0.033475783475783505</v>
      </c>
      <c r="I8" s="201">
        <f t="shared" si="3"/>
        <v>4700</v>
      </c>
      <c r="J8" s="68">
        <f t="shared" si="4"/>
        <v>0.11296355348102094</v>
      </c>
      <c r="K8" s="70">
        <f t="shared" si="4"/>
        <v>0.15022088041379011</v>
      </c>
      <c r="L8" s="201">
        <f t="shared" si="5"/>
        <v>135340</v>
      </c>
      <c r="M8" s="218"/>
      <c r="N8" s="218"/>
      <c r="O8" s="127"/>
    </row>
    <row r="9" spans="1:15" ht="12.75" customHeight="1">
      <c r="A9" s="222" t="s">
        <v>20</v>
      </c>
      <c r="B9" s="220">
        <f>IF(ISERROR('[54]Récolte_N'!$F$11)=TRUE,"",'[54]Récolte_N'!$F$11)</f>
        <v>28190</v>
      </c>
      <c r="C9" s="60">
        <f t="shared" si="0"/>
        <v>67</v>
      </c>
      <c r="D9" s="60">
        <f>IF(ISERROR('[54]Récolte_N'!$H$11)=TRUE,"",'[54]Récolte_N'!$H$11)</f>
        <v>188873</v>
      </c>
      <c r="E9" s="221">
        <f>IF(ISERROR('[4]Récolte_N'!$F$11)=TRUE,"",'[4]Récolte_N'!$F$11)</f>
        <v>26250</v>
      </c>
      <c r="F9" s="64">
        <f t="shared" si="1"/>
        <v>67</v>
      </c>
      <c r="G9" s="65">
        <f>IF(ISERROR('[4]Récolte_N'!$H$11)=TRUE,"",'[4]Récolte_N'!$H$11)</f>
        <v>175875</v>
      </c>
      <c r="H9" s="66">
        <f t="shared" si="2"/>
        <v>0.07390476190476192</v>
      </c>
      <c r="I9" s="201">
        <f t="shared" si="3"/>
        <v>1940</v>
      </c>
      <c r="J9" s="68">
        <f t="shared" si="4"/>
        <v>0</v>
      </c>
      <c r="K9" s="70">
        <f t="shared" si="4"/>
        <v>0.07390476190476192</v>
      </c>
      <c r="L9" s="201">
        <f t="shared" si="5"/>
        <v>12998</v>
      </c>
      <c r="M9" s="218"/>
      <c r="N9" s="218"/>
      <c r="O9" s="127"/>
    </row>
    <row r="10" spans="1:15" ht="12.75" customHeight="1">
      <c r="A10" s="222" t="s">
        <v>5</v>
      </c>
      <c r="B10" s="220">
        <f>IF(ISERROR('[55]Récolte_N'!$F$11)=TRUE,"",'[55]Récolte_N'!$F$11)</f>
        <v>38000</v>
      </c>
      <c r="C10" s="60">
        <f t="shared" si="0"/>
        <v>90</v>
      </c>
      <c r="D10" s="60">
        <f>IF(ISERROR('[55]Récolte_N'!$H$11)=TRUE,"",'[55]Récolte_N'!$H$11)</f>
        <v>342000</v>
      </c>
      <c r="E10" s="221">
        <f>IF(ISERROR('[5]Récolte_N'!$F$11)=TRUE,"",'[5]Récolte_N'!$F$11)</f>
        <v>39000</v>
      </c>
      <c r="F10" s="64">
        <f t="shared" si="1"/>
        <v>86</v>
      </c>
      <c r="G10" s="65">
        <f>IF(ISERROR('[5]Récolte_N'!$H$11)=TRUE,"",'[5]Récolte_N'!$H$11)</f>
        <v>335400</v>
      </c>
      <c r="H10" s="66">
        <f t="shared" si="2"/>
        <v>-0.02564102564102566</v>
      </c>
      <c r="I10" s="201">
        <f t="shared" si="3"/>
        <v>-1000</v>
      </c>
      <c r="J10" s="68">
        <f t="shared" si="4"/>
        <v>0.04651162790697683</v>
      </c>
      <c r="K10" s="70">
        <f t="shared" si="4"/>
        <v>0.019677996422182487</v>
      </c>
      <c r="L10" s="201">
        <f t="shared" si="5"/>
        <v>6600</v>
      </c>
      <c r="M10" s="218"/>
      <c r="N10" s="218"/>
      <c r="O10" s="127"/>
    </row>
    <row r="11" spans="1:15" ht="12.75" customHeight="1">
      <c r="A11" s="222" t="s">
        <v>6</v>
      </c>
      <c r="B11" s="220">
        <f>IF(ISERROR('[56]Récolte_N'!$F$11)=TRUE,"",'[56]Récolte_N'!$F$11)</f>
        <v>71100</v>
      </c>
      <c r="C11" s="60">
        <f t="shared" si="0"/>
        <v>97.60900140646976</v>
      </c>
      <c r="D11" s="60">
        <f>IF(ISERROR('[56]Récolte_N'!$H$11)=TRUE,"",'[56]Récolte_N'!$H$11)</f>
        <v>694000</v>
      </c>
      <c r="E11" s="221">
        <f>IF(ISERROR('[6]Récolte_N'!$F$11)=TRUE,"",'[6]Récolte_N'!$F$11)</f>
        <v>67100</v>
      </c>
      <c r="F11" s="64">
        <f t="shared" si="1"/>
        <v>84.6795827123696</v>
      </c>
      <c r="G11" s="65">
        <f>IF(ISERROR('[6]Récolte_N'!$H$11)=TRUE,"",'[6]Récolte_N'!$H$11)</f>
        <v>568200</v>
      </c>
      <c r="H11" s="66">
        <f t="shared" si="2"/>
        <v>0.05961251862891204</v>
      </c>
      <c r="I11" s="201">
        <f t="shared" si="3"/>
        <v>4000</v>
      </c>
      <c r="J11" s="68">
        <f t="shared" si="4"/>
        <v>0.1526863770457798</v>
      </c>
      <c r="K11" s="70">
        <f t="shared" si="4"/>
        <v>0.22140091517071459</v>
      </c>
      <c r="L11" s="201">
        <f t="shared" si="5"/>
        <v>125800</v>
      </c>
      <c r="M11" s="218"/>
      <c r="N11" s="218"/>
      <c r="O11" s="127"/>
    </row>
    <row r="12" spans="1:15" ht="12.75" customHeight="1">
      <c r="A12" s="222" t="s">
        <v>7</v>
      </c>
      <c r="B12" s="220">
        <f>IF(ISERROR('[57]Récolte_N'!$F$11)=TRUE,"",'[57]Récolte_N'!$F$11)</f>
        <v>36580</v>
      </c>
      <c r="C12" s="60">
        <f t="shared" si="0"/>
        <v>58.82996172772007</v>
      </c>
      <c r="D12" s="60">
        <f>IF(ISERROR('[57]Récolte_N'!$H$11)=TRUE,"",'[57]Récolte_N'!$H$11)</f>
        <v>215200</v>
      </c>
      <c r="E12" s="221">
        <f>IF(ISERROR('[7]Récolte_N'!$F$11)=TRUE,"",'[7]Récolte_N'!$F$11)</f>
        <v>35400</v>
      </c>
      <c r="F12" s="64">
        <f t="shared" si="1"/>
        <v>56.94915254237288</v>
      </c>
      <c r="G12" s="65">
        <f>IF(ISERROR('[7]Récolte_N'!$H$11)=TRUE,"",'[7]Récolte_N'!$H$11)</f>
        <v>201600</v>
      </c>
      <c r="H12" s="66">
        <f t="shared" si="2"/>
        <v>0.03333333333333344</v>
      </c>
      <c r="I12" s="201">
        <f t="shared" si="3"/>
        <v>1180</v>
      </c>
      <c r="J12" s="68">
        <f t="shared" si="4"/>
        <v>0.03302611367127506</v>
      </c>
      <c r="K12" s="70">
        <f t="shared" si="4"/>
        <v>0.06746031746031744</v>
      </c>
      <c r="L12" s="201">
        <f t="shared" si="5"/>
        <v>13600</v>
      </c>
      <c r="M12" s="218"/>
      <c r="N12" s="218"/>
      <c r="O12" s="127"/>
    </row>
    <row r="13" spans="1:15" ht="12.75" customHeight="1">
      <c r="A13" s="222" t="s">
        <v>8</v>
      </c>
      <c r="B13" s="220">
        <f>IF(ISERROR('[58]Récolte_N'!$F$11)=TRUE,"",'[58]Récolte_N'!$F$11)</f>
        <v>8500</v>
      </c>
      <c r="C13" s="60">
        <f t="shared" si="0"/>
        <v>33.76470588235294</v>
      </c>
      <c r="D13" s="60">
        <f>IF(ISERROR('[58]Récolte_N'!$H$11)=TRUE,"",'[58]Récolte_N'!$H$11)</f>
        <v>28700</v>
      </c>
      <c r="E13" s="221">
        <f>IF(ISERROR('[8]Récolte_N'!$F$11)=TRUE,"",'[8]Récolte_N'!$F$11)</f>
        <v>8200</v>
      </c>
      <c r="F13" s="64">
        <f t="shared" si="1"/>
        <v>34.146341463414636</v>
      </c>
      <c r="G13" s="65">
        <f>IF(ISERROR('[8]Récolte_N'!$H$11)=TRUE,"",'[8]Récolte_N'!$H$11)</f>
        <v>28000</v>
      </c>
      <c r="H13" s="66">
        <f t="shared" si="2"/>
        <v>0.03658536585365857</v>
      </c>
      <c r="I13" s="201">
        <f t="shared" si="3"/>
        <v>300</v>
      </c>
      <c r="J13" s="68">
        <f t="shared" si="4"/>
        <v>-0.011176470588235343</v>
      </c>
      <c r="K13" s="70">
        <f t="shared" si="4"/>
        <v>0.02499999999999991</v>
      </c>
      <c r="L13" s="201">
        <f t="shared" si="5"/>
        <v>700</v>
      </c>
      <c r="M13" s="218"/>
      <c r="N13" s="218"/>
      <c r="O13" s="127"/>
    </row>
    <row r="14" spans="1:15" ht="12.75" customHeight="1">
      <c r="A14" s="222" t="s">
        <v>19</v>
      </c>
      <c r="B14" s="220">
        <f>IF(ISERROR('[59]Récolte_N'!$F$11)=TRUE,"",'[59]Récolte_N'!$F$11)</f>
        <v>128500</v>
      </c>
      <c r="C14" s="60">
        <f>IF(OR(B14="",B14=0),"",(D14/B14)*10)</f>
        <v>82.20233463035018</v>
      </c>
      <c r="D14" s="60">
        <f>IF(ISERROR('[59]Récolte_N'!$H$11)=TRUE,"",'[59]Récolte_N'!$H$11)</f>
        <v>1056300</v>
      </c>
      <c r="E14" s="221">
        <f>IF(ISERROR('[9]Récolte_N'!$F$11)=TRUE,"",'[9]Récolte_N'!$F$11)</f>
        <v>112200</v>
      </c>
      <c r="F14" s="64">
        <f>IF(OR(E14="",E14=0),"",(G14/E14)*10)</f>
        <v>73.08377896613192</v>
      </c>
      <c r="G14" s="65">
        <f>IF(ISERROR('[9]Récolte_N'!$H$11)=TRUE,"",'[9]Récolte_N'!$H$11)</f>
        <v>820000</v>
      </c>
      <c r="H14" s="66">
        <f t="shared" si="2"/>
        <v>0.14527629233511585</v>
      </c>
      <c r="I14" s="201">
        <f t="shared" si="3"/>
        <v>16300</v>
      </c>
      <c r="J14" s="68">
        <f t="shared" si="4"/>
        <v>0.12476852994210841</v>
      </c>
      <c r="K14" s="70">
        <f t="shared" si="4"/>
        <v>0.288170731707317</v>
      </c>
      <c r="L14" s="201">
        <f t="shared" si="5"/>
        <v>236300</v>
      </c>
      <c r="M14" s="218"/>
      <c r="N14" s="218"/>
      <c r="O14" s="127"/>
    </row>
    <row r="15" spans="1:15" ht="12.75" customHeight="1">
      <c r="A15" s="222" t="s">
        <v>9</v>
      </c>
      <c r="B15" s="220">
        <f>IF(ISERROR('[60]Récolte_N'!$F$11)=TRUE,"",'[60]Récolte_N'!$F$11)</f>
        <v>98000</v>
      </c>
      <c r="C15" s="60">
        <f>IF(OR(B15="",B15=0),"",(D15/B15)*10)</f>
        <v>73.9795918367347</v>
      </c>
      <c r="D15" s="60">
        <f>IF(ISERROR('[60]Récolte_N'!$H$11)=TRUE,"",'[60]Récolte_N'!$H$11)</f>
        <v>725000</v>
      </c>
      <c r="E15" s="221">
        <f>IF(ISERROR('[10]Récolte_N'!$F$11)=TRUE,"",'[10]Récolte_N'!$F$11)</f>
        <v>100200</v>
      </c>
      <c r="F15" s="64">
        <f>IF(OR(E15="",E15=0),"",(G15/E15)*10)</f>
        <v>67.86427145708583</v>
      </c>
      <c r="G15" s="65">
        <f>IF(ISERROR('[10]Récolte_N'!$H$11)=TRUE,"",'[10]Récolte_N'!$H$11)</f>
        <v>680000</v>
      </c>
      <c r="H15" s="66">
        <f t="shared" si="2"/>
        <v>-0.021956087824351322</v>
      </c>
      <c r="I15" s="201">
        <f t="shared" si="3"/>
        <v>-2200</v>
      </c>
      <c r="J15" s="68">
        <f t="shared" si="4"/>
        <v>0.09011104441776707</v>
      </c>
      <c r="K15" s="70">
        <f t="shared" si="4"/>
        <v>0.06617647058823528</v>
      </c>
      <c r="L15" s="201">
        <f t="shared" si="5"/>
        <v>45000</v>
      </c>
      <c r="M15" s="218"/>
      <c r="N15" s="218"/>
      <c r="O15" s="127"/>
    </row>
    <row r="16" spans="1:15" ht="12.75" customHeight="1">
      <c r="A16" s="222" t="s">
        <v>21</v>
      </c>
      <c r="B16" s="220">
        <f>IF(ISERROR('[61]Récolte_N'!$F$11)=TRUE,"",'[61]Récolte_N'!$F$11)</f>
        <v>4000</v>
      </c>
      <c r="C16" s="60">
        <f>IF(OR(B16="",B16=0),"",(D16/B16)*10)</f>
        <v>75.95</v>
      </c>
      <c r="D16" s="60">
        <f>IF(ISERROR('[61]Récolte_N'!$H$11)=TRUE,"",'[61]Récolte_N'!$H$11)</f>
        <v>30380</v>
      </c>
      <c r="E16" s="221">
        <f>IF(ISERROR('[11]Récolte_N'!$F$11)=TRUE,"",'[11]Récolte_N'!$F$11)</f>
        <v>3600</v>
      </c>
      <c r="F16" s="64">
        <f>IF(OR(E16="",E16=0),"",(G16/E16)*10)</f>
        <v>66.66666666666667</v>
      </c>
      <c r="G16" s="65">
        <f>IF(ISERROR('[11]Récolte_N'!$H$11)=TRUE,"",'[11]Récolte_N'!$H$11)</f>
        <v>24000</v>
      </c>
      <c r="H16" s="66">
        <f t="shared" si="2"/>
        <v>0.11111111111111116</v>
      </c>
      <c r="I16" s="201">
        <f t="shared" si="3"/>
        <v>400</v>
      </c>
      <c r="J16" s="68">
        <f t="shared" si="4"/>
        <v>0.13924999999999987</v>
      </c>
      <c r="K16" s="70">
        <f t="shared" si="4"/>
        <v>0.26583333333333337</v>
      </c>
      <c r="L16" s="201">
        <f t="shared" si="5"/>
        <v>6380</v>
      </c>
      <c r="M16" s="218"/>
      <c r="N16" s="218"/>
      <c r="O16" s="127"/>
    </row>
    <row r="17" spans="1:15" ht="12.75" customHeight="1">
      <c r="A17" s="222" t="s">
        <v>10</v>
      </c>
      <c r="B17" s="220">
        <f>IF(ISERROR('[62]Récolte_N'!$F$11)=TRUE,"",'[62]Récolte_N'!$F$11)</f>
        <v>79644</v>
      </c>
      <c r="C17" s="60">
        <f t="shared" si="0"/>
        <v>75.70744814424188</v>
      </c>
      <c r="D17" s="60">
        <f>IF(ISERROR('[62]Récolte_N'!$H$11)=TRUE,"",'[62]Récolte_N'!$H$11)</f>
        <v>602964.4</v>
      </c>
      <c r="E17" s="221">
        <f>IF(ISERROR('[12]Récolte_N'!$F$11)=TRUE,"",'[12]Récolte_N'!$F$11)</f>
        <v>65189</v>
      </c>
      <c r="F17" s="64">
        <f aca="true" t="shared" si="6" ref="F17:F25">IF(OR(E17="",E17=0),"",(G17/E17)*10)</f>
        <v>73.6622003189626</v>
      </c>
      <c r="G17" s="65">
        <f>IF(ISERROR('[12]Récolte_N'!$H$11)=TRUE,"",'[12]Récolte_N'!$H$11)</f>
        <v>480196.5176592853</v>
      </c>
      <c r="H17" s="66">
        <f t="shared" si="2"/>
        <v>0.22173986408749946</v>
      </c>
      <c r="I17" s="201">
        <f t="shared" si="3"/>
        <v>14455</v>
      </c>
      <c r="J17" s="68">
        <f t="shared" si="4"/>
        <v>0.027765228521863472</v>
      </c>
      <c r="K17" s="70">
        <f t="shared" si="4"/>
        <v>0.2556617506081593</v>
      </c>
      <c r="L17" s="201">
        <f t="shared" si="5"/>
        <v>122767.88234071474</v>
      </c>
      <c r="M17" s="218"/>
      <c r="N17" s="218"/>
      <c r="O17" s="127"/>
    </row>
    <row r="18" spans="1:15" ht="12.75" customHeight="1">
      <c r="A18" s="222" t="s">
        <v>11</v>
      </c>
      <c r="B18" s="220">
        <f>IF(ISERROR('[63]Récolte_N'!$F$11)=TRUE,"",'[63]Récolte_N'!$F$11)</f>
        <v>72500</v>
      </c>
      <c r="C18" s="60">
        <f t="shared" si="0"/>
        <v>71.73103448275862</v>
      </c>
      <c r="D18" s="60">
        <f>IF(ISERROR('[63]Récolte_N'!$H$11)=TRUE,"",'[63]Récolte_N'!$H$11)</f>
        <v>520050</v>
      </c>
      <c r="E18" s="221">
        <f>IF(ISERROR('[13]Récolte_N'!$F$11)=TRUE,"",'[13]Récolte_N'!$F$11)</f>
        <v>58375</v>
      </c>
      <c r="F18" s="64">
        <f t="shared" si="6"/>
        <v>69.63254817987152</v>
      </c>
      <c r="G18" s="65">
        <f>IF(ISERROR('[13]Récolte_N'!$H$11)=TRUE,"",'[13]Récolte_N'!$H$11)</f>
        <v>406480</v>
      </c>
      <c r="H18" s="66">
        <f t="shared" si="2"/>
        <v>0.24197002141327628</v>
      </c>
      <c r="I18" s="201">
        <f t="shared" si="3"/>
        <v>14125</v>
      </c>
      <c r="J18" s="68">
        <f t="shared" si="4"/>
        <v>0.030136572016097762</v>
      </c>
      <c r="K18" s="70">
        <f t="shared" si="4"/>
        <v>0.2793987404054321</v>
      </c>
      <c r="L18" s="201">
        <f t="shared" si="5"/>
        <v>113570</v>
      </c>
      <c r="M18" s="218"/>
      <c r="N18" s="218"/>
      <c r="O18" s="127"/>
    </row>
    <row r="19" spans="1:15" ht="12.75" customHeight="1">
      <c r="A19" s="222" t="s">
        <v>12</v>
      </c>
      <c r="B19" s="220">
        <f>IF(ISERROR('[64]Récolte_N'!$F$11)=TRUE,"",'[64]Récolte_N'!$F$11)</f>
        <v>204000</v>
      </c>
      <c r="C19" s="60">
        <f t="shared" si="0"/>
        <v>74.2156862745098</v>
      </c>
      <c r="D19" s="60">
        <f>IF(ISERROR('[64]Récolte_N'!$H$11)=TRUE,"",'[64]Récolte_N'!$H$11)</f>
        <v>1514000</v>
      </c>
      <c r="E19" s="221">
        <f>IF(ISERROR('[14]Récolte_N'!$F$11)=TRUE,"",'[14]Récolte_N'!$F$11)</f>
        <v>203800</v>
      </c>
      <c r="F19" s="64">
        <f t="shared" si="6"/>
        <v>72.12953876349361</v>
      </c>
      <c r="G19" s="65">
        <f>IF(ISERROR('[14]Récolte_N'!$H$11)=TRUE,"",'[14]Récolte_N'!$H$11)</f>
        <v>1470000</v>
      </c>
      <c r="H19" s="66">
        <f t="shared" si="2"/>
        <v>0.0009813542688910104</v>
      </c>
      <c r="I19" s="201">
        <f t="shared" si="3"/>
        <v>200</v>
      </c>
      <c r="J19" s="68">
        <f t="shared" si="4"/>
        <v>0.02892223556089113</v>
      </c>
      <c r="K19" s="70">
        <f t="shared" si="4"/>
        <v>0.029931972789115635</v>
      </c>
      <c r="L19" s="201">
        <f t="shared" si="5"/>
        <v>44000</v>
      </c>
      <c r="M19" s="218"/>
      <c r="N19" s="218"/>
      <c r="O19" s="127"/>
    </row>
    <row r="20" spans="1:15" ht="12.75" customHeight="1">
      <c r="A20" s="222" t="s">
        <v>13</v>
      </c>
      <c r="B20" s="220">
        <f>IF(ISERROR('[65]Récolte_N'!$F$11)=TRUE,"",'[65]Récolte_N'!$F$11)</f>
        <v>41300</v>
      </c>
      <c r="C20" s="60">
        <f t="shared" si="0"/>
        <v>85</v>
      </c>
      <c r="D20" s="60">
        <f>IF(ISERROR('[65]Récolte_N'!$H$11)=TRUE,"",'[65]Récolte_N'!$H$11)</f>
        <v>351050</v>
      </c>
      <c r="E20" s="221">
        <f>IF(ISERROR('[15]Récolte_N'!$F$11)=TRUE,"",'[15]Récolte_N'!$F$11)</f>
        <v>38920</v>
      </c>
      <c r="F20" s="64">
        <f t="shared" si="6"/>
        <v>80</v>
      </c>
      <c r="G20" s="65">
        <f>IF(ISERROR('[15]Récolte_N'!$H$11)=TRUE,"",'[15]Récolte_N'!$H$11)</f>
        <v>311360</v>
      </c>
      <c r="H20" s="66">
        <f t="shared" si="2"/>
        <v>0.06115107913669071</v>
      </c>
      <c r="I20" s="201">
        <f t="shared" si="3"/>
        <v>2380</v>
      </c>
      <c r="J20" s="68">
        <f t="shared" si="4"/>
        <v>0.0625</v>
      </c>
      <c r="K20" s="70">
        <f t="shared" si="4"/>
        <v>0.12747302158273377</v>
      </c>
      <c r="L20" s="201">
        <f t="shared" si="5"/>
        <v>39690</v>
      </c>
      <c r="M20" s="218"/>
      <c r="N20" s="218"/>
      <c r="O20" s="127"/>
    </row>
    <row r="21" spans="1:15" ht="12.75" customHeight="1">
      <c r="A21" s="222" t="s">
        <v>14</v>
      </c>
      <c r="B21" s="220">
        <f>IF(ISERROR('[66]Récolte_N'!$F$11)=TRUE,"",'[66]Récolte_N'!$F$11)</f>
        <v>88500</v>
      </c>
      <c r="C21" s="60">
        <f t="shared" si="0"/>
        <v>64.44067796610169</v>
      </c>
      <c r="D21" s="60">
        <f>IF(ISERROR('[66]Récolte_N'!$H$11)=TRUE,"",'[66]Récolte_N'!$H$11)</f>
        <v>570300</v>
      </c>
      <c r="E21" s="221">
        <f>IF(ISERROR('[16]Récolte_N'!$F$11)=TRUE,"",'[16]Récolte_N'!$F$11)</f>
        <v>86500</v>
      </c>
      <c r="F21" s="64">
        <f t="shared" si="6"/>
        <v>63.495953757225436</v>
      </c>
      <c r="G21" s="65">
        <f>IF(ISERROR('[16]Récolte_N'!$H$11)=TRUE,"",'[16]Récolte_N'!$H$11)</f>
        <v>549240</v>
      </c>
      <c r="H21" s="66">
        <f t="shared" si="2"/>
        <v>0.023121387283236983</v>
      </c>
      <c r="I21" s="201">
        <f t="shared" si="3"/>
        <v>2000</v>
      </c>
      <c r="J21" s="68">
        <f t="shared" si="4"/>
        <v>0.014878494659492425</v>
      </c>
      <c r="K21" s="70">
        <f t="shared" si="4"/>
        <v>0.03834389337994315</v>
      </c>
      <c r="L21" s="201">
        <f t="shared" si="5"/>
        <v>21060</v>
      </c>
      <c r="M21" s="218"/>
      <c r="N21" s="218"/>
      <c r="O21" s="127"/>
    </row>
    <row r="22" spans="1:15" ht="12.75" customHeight="1">
      <c r="A22" s="222" t="s">
        <v>15</v>
      </c>
      <c r="B22" s="220">
        <f>IF(ISERROR('[67]Récolte_N'!$F$11)=TRUE,"",'[67]Récolte_N'!$F$11)</f>
        <v>52200</v>
      </c>
      <c r="C22" s="60">
        <f t="shared" si="0"/>
        <v>87.88</v>
      </c>
      <c r="D22" s="60">
        <f>IF(ISERROR('[67]Récolte_N'!$H$11)=TRUE,"",'[67]Récolte_N'!$H$11)</f>
        <v>458733.6</v>
      </c>
      <c r="E22" s="221">
        <f>IF(ISERROR('[17]Récolte_N'!$F$11)=TRUE,"",'[17]Récolte_N'!$F$11)</f>
        <v>48902</v>
      </c>
      <c r="F22" s="64">
        <f t="shared" si="6"/>
        <v>80.15</v>
      </c>
      <c r="G22" s="65">
        <f>IF(ISERROR('[17]Récolte_N'!$H$11)=TRUE,"",'[17]Récolte_N'!$H$11)</f>
        <v>391949.53</v>
      </c>
      <c r="H22" s="66">
        <f t="shared" si="2"/>
        <v>0.06744100445789547</v>
      </c>
      <c r="I22" s="201">
        <f t="shared" si="3"/>
        <v>3298</v>
      </c>
      <c r="J22" s="68">
        <f t="shared" si="4"/>
        <v>0.09644416718652504</v>
      </c>
      <c r="K22" s="70">
        <f t="shared" si="4"/>
        <v>0.17038946315358494</v>
      </c>
      <c r="L22" s="201">
        <f t="shared" si="5"/>
        <v>66784.06999999995</v>
      </c>
      <c r="M22" s="218"/>
      <c r="N22" s="218"/>
      <c r="O22" s="127"/>
    </row>
    <row r="23" spans="1:15" ht="12.75" customHeight="1">
      <c r="A23" s="222" t="s">
        <v>22</v>
      </c>
      <c r="B23" s="220">
        <f>IF(ISERROR('[68]Récolte_N'!$F$11)=TRUE,"",'[68]Récolte_N'!$F$11)</f>
        <v>46000</v>
      </c>
      <c r="C23" s="60">
        <f t="shared" si="0"/>
        <v>77.68979591836735</v>
      </c>
      <c r="D23" s="60">
        <f>IF(ISERROR('[68]Récolte_N'!$H$11)=TRUE,"",'[68]Récolte_N'!$H$11)</f>
        <v>357373.0612244898</v>
      </c>
      <c r="E23" s="221">
        <f>IF(ISERROR('[18]Récolte_N'!$F$11)=TRUE,"",'[18]Récolte_N'!$F$11)</f>
        <v>43700</v>
      </c>
      <c r="F23" s="64">
        <f t="shared" si="6"/>
        <v>71.54468085106383</v>
      </c>
      <c r="G23" s="65">
        <f>IF(ISERROR('[18]Récolte_N'!$H$11)=TRUE,"",'[18]Récolte_N'!$H$11)</f>
        <v>312650.25531914894</v>
      </c>
      <c r="H23" s="66">
        <f t="shared" si="2"/>
        <v>0.05263157894736836</v>
      </c>
      <c r="I23" s="201">
        <f t="shared" si="3"/>
        <v>2300</v>
      </c>
      <c r="J23" s="68">
        <f t="shared" si="4"/>
        <v>0.08589199077001886</v>
      </c>
      <c r="K23" s="70">
        <f t="shared" si="4"/>
        <v>0.14304420081054614</v>
      </c>
      <c r="L23" s="201">
        <f t="shared" si="5"/>
        <v>44722.80590534088</v>
      </c>
      <c r="M23" s="218"/>
      <c r="N23" s="218"/>
      <c r="O23" s="127"/>
    </row>
    <row r="24" spans="1:15" ht="12.75" customHeight="1">
      <c r="A24" s="222" t="s">
        <v>16</v>
      </c>
      <c r="B24" s="220">
        <f>IF(ISERROR('[69]Récolte_N'!$F$11)=TRUE,"",'[69]Récolte_N'!$F$11)</f>
        <v>88600</v>
      </c>
      <c r="C24" s="60">
        <f t="shared" si="0"/>
        <v>51.0237020316027</v>
      </c>
      <c r="D24" s="60">
        <f>IF(ISERROR('[69]Récolte_N'!$H$11)=TRUE,"",'[69]Récolte_N'!$H$11)</f>
        <v>452070</v>
      </c>
      <c r="E24" s="221">
        <f>IF(ISERROR('[19]Récolte_N'!$F$11)=TRUE,"",'[19]Récolte_N'!$F$11)</f>
        <v>88167</v>
      </c>
      <c r="F24" s="64">
        <f t="shared" si="6"/>
        <v>49.54166524890265</v>
      </c>
      <c r="G24" s="65">
        <f>IF(ISERROR('[19]Récolte_N'!$H$11)=TRUE,"",'[19]Récolte_N'!$H$11)</f>
        <v>436794</v>
      </c>
      <c r="H24" s="66">
        <f t="shared" si="2"/>
        <v>0.004911134551476071</v>
      </c>
      <c r="I24" s="201">
        <f t="shared" si="3"/>
        <v>433</v>
      </c>
      <c r="J24" s="68">
        <f t="shared" si="4"/>
        <v>0.02991495694087254</v>
      </c>
      <c r="K24" s="70">
        <f t="shared" si="4"/>
        <v>0.03497300787098734</v>
      </c>
      <c r="L24" s="201">
        <f t="shared" si="5"/>
        <v>15276</v>
      </c>
      <c r="M24" s="218"/>
      <c r="N24" s="218"/>
      <c r="O24" s="127"/>
    </row>
    <row r="25" spans="1:15" ht="12.75" customHeight="1">
      <c r="A25" s="222" t="s">
        <v>17</v>
      </c>
      <c r="B25" s="220">
        <f>IF(ISERROR('[70]Récolte_N'!$F$11)=TRUE,"",'[70]Récolte_N'!$F$11)</f>
        <v>11050</v>
      </c>
      <c r="C25" s="60">
        <f t="shared" si="0"/>
        <v>43</v>
      </c>
      <c r="D25" s="60">
        <f>IF(ISERROR('[70]Récolte_N'!$H$11)=TRUE,"",'[70]Récolte_N'!$H$11)</f>
        <v>47515</v>
      </c>
      <c r="E25" s="221">
        <f>IF(ISERROR('[20]Récolte_N'!$F$11)=TRUE,"",'[20]Récolte_N'!$F$11)</f>
        <v>11500</v>
      </c>
      <c r="F25" s="64">
        <f t="shared" si="6"/>
        <v>42</v>
      </c>
      <c r="G25" s="65">
        <f>IF(ISERROR('[20]Récolte_N'!$H$11)=TRUE,"",'[20]Récolte_N'!$H$11)</f>
        <v>48300</v>
      </c>
      <c r="H25" s="66">
        <f t="shared" si="2"/>
        <v>-0.03913043478260869</v>
      </c>
      <c r="I25" s="201">
        <f t="shared" si="3"/>
        <v>-450</v>
      </c>
      <c r="J25" s="68">
        <f t="shared" si="4"/>
        <v>0.023809523809523725</v>
      </c>
      <c r="K25" s="70">
        <f t="shared" si="4"/>
        <v>-0.01625258799171847</v>
      </c>
      <c r="L25" s="201">
        <f t="shared" si="5"/>
        <v>-785</v>
      </c>
      <c r="M25" s="218"/>
      <c r="N25" s="218"/>
      <c r="O25" s="127"/>
    </row>
    <row r="26" spans="1:15" ht="12.75" customHeight="1">
      <c r="A26" s="109"/>
      <c r="B26" s="223"/>
      <c r="C26" s="74"/>
      <c r="D26" s="74"/>
      <c r="E26" s="224"/>
      <c r="F26" s="79"/>
      <c r="G26" s="136"/>
      <c r="H26" s="66"/>
      <c r="I26" s="201"/>
      <c r="J26" s="68"/>
      <c r="K26" s="70"/>
      <c r="L26" s="201"/>
      <c r="M26" s="218"/>
      <c r="N26" s="218"/>
      <c r="O26" s="127"/>
    </row>
    <row r="27" spans="1:15" s="91" customFormat="1" ht="15.75">
      <c r="A27" s="225" t="s">
        <v>18</v>
      </c>
      <c r="B27" s="226">
        <f>IF(SUM(B6:B25)=0,"",SUM(B6:B25))</f>
        <v>1294634</v>
      </c>
      <c r="C27" s="85">
        <f>IF(OR(B27="",B27=0),"",(D27/B27)*10)</f>
        <v>73.35603005347065</v>
      </c>
      <c r="D27" s="85">
        <f>IF(SUM(D6:D25)=0,"",SUM(D6:D25))</f>
        <v>9496921.06122449</v>
      </c>
      <c r="E27" s="227">
        <f>IF(SUM(E6:E25)=0,"",SUM(E6:E25))</f>
        <v>1226823</v>
      </c>
      <c r="F27" s="89">
        <f>IF(OR(E27="",E27=0),"",(G27/E27)*10)</f>
        <v>68.71073743301547</v>
      </c>
      <c r="G27" s="90">
        <f>IF(SUM(G6:G25)=0,"",SUM(G6:G25))</f>
        <v>8429591.302978434</v>
      </c>
      <c r="H27" s="66">
        <f>B27/E27-1</f>
        <v>0.055273662133820345</v>
      </c>
      <c r="I27" s="201">
        <f>B27-E27</f>
        <v>67811</v>
      </c>
      <c r="J27" s="68">
        <f>C27/F27-1</f>
        <v>0.06760650218583031</v>
      </c>
      <c r="K27" s="70">
        <f>D27/G27-1</f>
        <v>0.12661702327951962</v>
      </c>
      <c r="L27" s="201">
        <f t="shared" si="5"/>
        <v>1067329.7582460567</v>
      </c>
      <c r="M27" s="218"/>
      <c r="N27" s="101"/>
      <c r="O27" s="228"/>
    </row>
    <row r="28" spans="1:15" s="103" customFormat="1" ht="12.75" thickBot="1">
      <c r="A28" s="229" t="s">
        <v>72</v>
      </c>
      <c r="B28" s="230">
        <f>B27/E27-1</f>
        <v>0.055273662133820345</v>
      </c>
      <c r="C28" s="95">
        <f>C27/F27-1</f>
        <v>0.06760650218583031</v>
      </c>
      <c r="D28" s="95">
        <f>D27/G27-1</f>
        <v>0.12661702327951962</v>
      </c>
      <c r="E28" s="231"/>
      <c r="F28" s="99"/>
      <c r="G28" s="100"/>
      <c r="H28" s="101"/>
      <c r="I28" s="101"/>
      <c r="J28" s="102"/>
      <c r="K28" s="104"/>
      <c r="L28" s="101"/>
      <c r="M28" s="101"/>
      <c r="N28" s="101"/>
      <c r="O28" s="101"/>
    </row>
    <row r="29" spans="13:15" s="24" customFormat="1" ht="15.75">
      <c r="M29" s="108"/>
      <c r="N29" s="108"/>
      <c r="O29" s="108"/>
    </row>
    <row r="30" s="38" customFormat="1" ht="12.75" customHeight="1"/>
    <row r="31" s="38" customFormat="1" ht="12.75" customHeight="1"/>
    <row r="32" spans="2:3" ht="12.75" customHeight="1">
      <c r="B32" s="3"/>
      <c r="C32" s="3"/>
    </row>
    <row r="33" spans="2:3" ht="12.75" customHeight="1">
      <c r="B33" s="3"/>
      <c r="C33" s="3"/>
    </row>
    <row r="34" spans="2:3" ht="12.75" customHeight="1">
      <c r="B34" s="3"/>
      <c r="C34" s="3"/>
    </row>
    <row r="35" spans="2:3" ht="12.75" customHeight="1">
      <c r="B35" s="3"/>
      <c r="C35" s="3"/>
    </row>
    <row r="36" spans="2:3" ht="12.75" customHeight="1">
      <c r="B36" s="3"/>
      <c r="C36" s="3"/>
    </row>
    <row r="37" spans="2:5" ht="12.75" customHeight="1">
      <c r="B37" s="3"/>
      <c r="C37" s="3"/>
      <c r="D37" s="38"/>
      <c r="E37" s="3"/>
    </row>
    <row r="38" spans="2:5" ht="12.75" customHeight="1">
      <c r="B38" s="3"/>
      <c r="C38" s="3"/>
      <c r="D38" s="3"/>
      <c r="E38" s="3"/>
    </row>
    <row r="39" spans="2:5" ht="12.75" customHeight="1">
      <c r="B39" s="3"/>
      <c r="C39" s="3"/>
      <c r="D39" s="3"/>
      <c r="E39" s="3"/>
    </row>
    <row r="40" spans="2:5" ht="12.75" customHeight="1">
      <c r="B40" s="3"/>
      <c r="C40" s="3"/>
      <c r="D40" s="3"/>
      <c r="E40" s="3"/>
    </row>
    <row r="41" spans="2:5" ht="12.75" customHeight="1">
      <c r="B41" s="3"/>
      <c r="C41" s="3"/>
      <c r="D41" s="3"/>
      <c r="E41" s="3"/>
    </row>
    <row r="42" spans="2:5" ht="12.75" customHeight="1">
      <c r="B42" s="3"/>
      <c r="C42" s="3"/>
      <c r="D42" s="3"/>
      <c r="E42" s="3"/>
    </row>
    <row r="43" spans="2:5" ht="12.75" customHeight="1">
      <c r="B43" s="3"/>
      <c r="C43" s="3"/>
      <c r="D43" s="3"/>
      <c r="E43" s="3"/>
    </row>
    <row r="44" spans="2:5" ht="12.75" customHeight="1">
      <c r="B44" s="3"/>
      <c r="C44" s="3"/>
      <c r="D44" s="3"/>
      <c r="E44" s="3"/>
    </row>
    <row r="45" spans="2:5" ht="12.75" customHeight="1">
      <c r="B45" s="3"/>
      <c r="C45" s="3"/>
      <c r="D45" s="3"/>
      <c r="E45" s="3"/>
    </row>
    <row r="46" spans="2:5" ht="12.75" customHeight="1">
      <c r="B46" s="3"/>
      <c r="C46" s="3"/>
      <c r="D46" s="3"/>
      <c r="E46" s="3"/>
    </row>
    <row r="47" spans="2:5" ht="12.75" customHeight="1">
      <c r="B47" s="3"/>
      <c r="C47" s="3"/>
      <c r="D47" s="3"/>
      <c r="E47" s="3"/>
    </row>
    <row r="48" spans="2:5" ht="12.75" customHeight="1">
      <c r="B48" s="3"/>
      <c r="C48" s="3"/>
      <c r="D48" s="3"/>
      <c r="E48" s="3"/>
    </row>
    <row r="49" spans="2:5" ht="12.75" customHeight="1">
      <c r="B49" s="3"/>
      <c r="C49" s="3"/>
      <c r="D49" s="3"/>
      <c r="E49" s="3"/>
    </row>
    <row r="50" spans="2:5" ht="12.75" customHeight="1">
      <c r="B50" s="3"/>
      <c r="C50" s="3"/>
      <c r="D50" s="3"/>
      <c r="E50" s="3"/>
    </row>
    <row r="51" spans="2:5" ht="12.75" customHeight="1">
      <c r="B51" s="3"/>
      <c r="C51" s="3"/>
      <c r="D51" s="3"/>
      <c r="E51" s="3"/>
    </row>
    <row r="52" spans="2:5" ht="12.75" customHeight="1">
      <c r="B52" s="3"/>
      <c r="C52" s="3"/>
      <c r="D52" s="3"/>
      <c r="E52" s="3"/>
    </row>
    <row r="53" spans="2:5" ht="12.75" customHeight="1">
      <c r="B53" s="3"/>
      <c r="C53" s="3"/>
      <c r="D53" s="3"/>
      <c r="E53" s="3"/>
    </row>
    <row r="54" spans="2:5" ht="12.75" customHeight="1">
      <c r="B54" s="3"/>
      <c r="C54" s="3"/>
      <c r="D54" s="91"/>
      <c r="E54" s="91"/>
    </row>
    <row r="55" spans="4:5" s="91" customFormat="1" ht="15.75" customHeight="1">
      <c r="D55" s="127"/>
      <c r="E55" s="127"/>
    </row>
    <row r="56" spans="1:5" s="127" customFormat="1" ht="64.5" customHeight="1">
      <c r="A56" s="2"/>
      <c r="B56" s="2"/>
      <c r="C56" s="2"/>
      <c r="D56" s="24"/>
      <c r="E56" s="24"/>
    </row>
    <row r="57" spans="4:5" s="24" customFormat="1" ht="15.75">
      <c r="D57" s="3"/>
      <c r="E57" s="3"/>
    </row>
    <row r="58" spans="2:5" ht="12.75" customHeight="1">
      <c r="B58" s="3"/>
      <c r="C58" s="3"/>
      <c r="D58" s="3"/>
      <c r="E58" s="3"/>
    </row>
    <row r="59" spans="2:5" ht="12.75" customHeight="1">
      <c r="B59" s="3"/>
      <c r="C59" s="3"/>
      <c r="D59" s="3"/>
      <c r="E59" s="3"/>
    </row>
    <row r="60" spans="2:5" ht="12.75" customHeight="1">
      <c r="B60" s="3"/>
      <c r="C60" s="3"/>
      <c r="D60" s="3"/>
      <c r="E60" s="3"/>
    </row>
    <row r="61" spans="2:5" ht="12.75" customHeight="1">
      <c r="B61" s="3"/>
      <c r="C61" s="3"/>
      <c r="D61" s="3"/>
      <c r="E61" s="3"/>
    </row>
    <row r="62" spans="2:5" ht="12.75" customHeight="1">
      <c r="B62" s="3"/>
      <c r="C62" s="3"/>
      <c r="D62" s="3"/>
      <c r="E62" s="3"/>
    </row>
    <row r="63" spans="2:5" ht="12.75" customHeight="1">
      <c r="B63" s="3"/>
      <c r="C63" s="3"/>
      <c r="D63" s="3"/>
      <c r="E63" s="3"/>
    </row>
    <row r="64" spans="2:5" ht="12.75" customHeight="1">
      <c r="B64" s="3"/>
      <c r="C64" s="3"/>
      <c r="D64" s="3"/>
      <c r="E64" s="3"/>
    </row>
    <row r="65" spans="2:5" ht="12.75" customHeight="1">
      <c r="B65" s="3"/>
      <c r="C65" s="3"/>
      <c r="D65" s="3"/>
      <c r="E65" s="3"/>
    </row>
    <row r="66" spans="2:5" ht="12.75" customHeight="1">
      <c r="B66" s="3"/>
      <c r="C66" s="3"/>
      <c r="D66" s="3"/>
      <c r="E66" s="3"/>
    </row>
    <row r="67" spans="2:5" ht="12.75" customHeight="1">
      <c r="B67" s="3"/>
      <c r="C67" s="3"/>
      <c r="D67" s="3"/>
      <c r="E67" s="3"/>
    </row>
    <row r="68" spans="2:5" ht="12.75" customHeight="1">
      <c r="B68" s="3"/>
      <c r="C68" s="3"/>
      <c r="D68" s="3"/>
      <c r="E68" s="3"/>
    </row>
    <row r="69" spans="2:5" ht="12.75" customHeight="1">
      <c r="B69" s="3"/>
      <c r="C69" s="3"/>
      <c r="D69" s="3"/>
      <c r="E69" s="3"/>
    </row>
    <row r="70" spans="2:5" ht="12.75" customHeight="1">
      <c r="B70" s="3"/>
      <c r="C70" s="3"/>
      <c r="D70" s="3"/>
      <c r="E70" s="3"/>
    </row>
    <row r="71" spans="2:5" ht="12.75" customHeight="1">
      <c r="B71" s="3"/>
      <c r="C71" s="3"/>
      <c r="D71" s="3"/>
      <c r="E71" s="3"/>
    </row>
    <row r="72" spans="2:5" ht="12.75" customHeight="1">
      <c r="B72" s="3"/>
      <c r="C72" s="3"/>
      <c r="D72" s="3"/>
      <c r="E72" s="3"/>
    </row>
    <row r="73" spans="2:5" ht="12.75" customHeight="1">
      <c r="B73" s="3"/>
      <c r="C73" s="3"/>
      <c r="D73" s="3"/>
      <c r="E73" s="3"/>
    </row>
    <row r="74" spans="2:5" ht="12.75" customHeight="1">
      <c r="B74" s="3"/>
      <c r="C74" s="3"/>
      <c r="D74" s="3"/>
      <c r="E74" s="3"/>
    </row>
    <row r="75" spans="2:5" ht="12.75" customHeight="1">
      <c r="B75" s="3"/>
      <c r="C75" s="3"/>
      <c r="D75" s="3"/>
      <c r="E75" s="3"/>
    </row>
    <row r="76" spans="2:5" ht="12.75" customHeight="1">
      <c r="B76" s="3"/>
      <c r="C76" s="3"/>
      <c r="D76" s="3"/>
      <c r="E76" s="3"/>
    </row>
    <row r="77" spans="2:5" ht="12.75" customHeight="1">
      <c r="B77" s="3"/>
      <c r="C77" s="3"/>
      <c r="D77" s="3"/>
      <c r="E77" s="3"/>
    </row>
    <row r="78" spans="2:5" ht="12.75" customHeight="1">
      <c r="B78" s="3"/>
      <c r="C78" s="3"/>
      <c r="D78" s="3"/>
      <c r="E78" s="3"/>
    </row>
    <row r="79" spans="2:5" ht="12.75" customHeight="1">
      <c r="B79" s="3"/>
      <c r="C79" s="3"/>
      <c r="D79" s="3"/>
      <c r="E79" s="3"/>
    </row>
    <row r="80" spans="2:5" ht="12.75" customHeight="1">
      <c r="B80" s="3"/>
      <c r="C80" s="3"/>
      <c r="D80" s="3"/>
      <c r="E80" s="3"/>
    </row>
    <row r="81" spans="2:5" ht="12.75" customHeight="1">
      <c r="B81" s="3"/>
      <c r="C81" s="3"/>
      <c r="D81" s="3"/>
      <c r="E81" s="3"/>
    </row>
    <row r="82" spans="2:5" ht="12.75" customHeight="1">
      <c r="B82" s="3"/>
      <c r="C82" s="3"/>
      <c r="D82" s="3"/>
      <c r="E82" s="3"/>
    </row>
    <row r="83" spans="2:5" ht="11.25">
      <c r="B83" s="3"/>
      <c r="C83" s="3"/>
      <c r="D83" s="3"/>
      <c r="E83" s="3"/>
    </row>
    <row r="84" spans="2:5" ht="12.75" customHeight="1">
      <c r="B84" s="3"/>
      <c r="C84" s="3"/>
      <c r="D84" s="3"/>
      <c r="E84" s="3"/>
    </row>
    <row r="85" spans="2:5" ht="12.75" customHeight="1">
      <c r="B85" s="3"/>
      <c r="C85" s="3"/>
      <c r="D85" s="3"/>
      <c r="E85" s="3"/>
    </row>
  </sheetData>
  <mergeCells count="5">
    <mergeCell ref="H3:I3"/>
    <mergeCell ref="K3:L3"/>
    <mergeCell ref="B1:G1"/>
    <mergeCell ref="B2:D2"/>
    <mergeCell ref="E2:G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G1">
      <selection activeCell="M1" sqref="M1"/>
    </sheetView>
  </sheetViews>
  <sheetFormatPr defaultColWidth="12" defaultRowHeight="12.75" customHeight="1"/>
  <cols>
    <col min="1" max="1" width="29.66015625" style="3" customWidth="1"/>
    <col min="2" max="2" width="14.66015625" style="4" customWidth="1"/>
    <col min="3" max="3" width="14.66015625" style="5" customWidth="1"/>
    <col min="4" max="6" width="14.66015625" style="4" customWidth="1"/>
    <col min="7" max="7" width="14.66015625" style="188" customWidth="1"/>
    <col min="8" max="8" width="14.66015625" style="189" customWidth="1"/>
    <col min="9" max="12" width="14.66015625" style="3" customWidth="1"/>
    <col min="13" max="13" width="7.83203125" style="3" customWidth="1"/>
    <col min="14" max="14" width="6.5" style="3" bestFit="1" customWidth="1"/>
    <col min="15" max="15" width="6" style="3" bestFit="1" customWidth="1"/>
    <col min="16" max="16" width="6.5" style="3" bestFit="1" customWidth="1"/>
    <col min="17" max="17" width="7" style="3" bestFit="1" customWidth="1"/>
    <col min="18" max="18" width="7.5" style="3" bestFit="1" customWidth="1"/>
    <col min="19" max="19" width="8.66015625" style="3" bestFit="1" customWidth="1"/>
    <col min="20" max="16384" width="11.5" style="3" customWidth="1"/>
  </cols>
  <sheetData>
    <row r="1" spans="1:12" ht="64.5" customHeight="1" thickBot="1">
      <c r="A1" s="1"/>
      <c r="B1" s="275" t="s">
        <v>38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9" s="24" customFormat="1" ht="15.75">
      <c r="A2" s="23"/>
      <c r="B2" s="290" t="s">
        <v>60</v>
      </c>
      <c r="C2" s="291"/>
      <c r="D2" s="291"/>
      <c r="E2" s="291"/>
      <c r="F2" s="291"/>
      <c r="G2" s="292"/>
      <c r="H2" s="293" t="s">
        <v>61</v>
      </c>
      <c r="I2" s="294"/>
      <c r="J2" s="294"/>
      <c r="K2" s="294"/>
      <c r="L2" s="295"/>
      <c r="M2" s="271" t="s">
        <v>62</v>
      </c>
      <c r="N2" s="271"/>
      <c r="O2" s="271"/>
      <c r="P2" s="271"/>
      <c r="Q2" s="271"/>
      <c r="R2" s="271"/>
      <c r="S2" s="271"/>
    </row>
    <row r="3" spans="1:19" s="38" customFormat="1" ht="12.75" customHeight="1">
      <c r="A3" s="25"/>
      <c r="B3" s="26" t="s">
        <v>43</v>
      </c>
      <c r="C3" s="27" t="s">
        <v>44</v>
      </c>
      <c r="D3" s="28" t="s">
        <v>45</v>
      </c>
      <c r="E3" s="28" t="s">
        <v>63</v>
      </c>
      <c r="F3" s="28" t="s">
        <v>64</v>
      </c>
      <c r="G3" s="199" t="s">
        <v>65</v>
      </c>
      <c r="H3" s="112" t="s">
        <v>43</v>
      </c>
      <c r="I3" s="32" t="s">
        <v>44</v>
      </c>
      <c r="J3" s="33" t="s">
        <v>45</v>
      </c>
      <c r="K3" s="33" t="s">
        <v>66</v>
      </c>
      <c r="L3" s="52" t="s">
        <v>64</v>
      </c>
      <c r="M3" s="272" t="s">
        <v>43</v>
      </c>
      <c r="N3" s="272"/>
      <c r="O3" s="36" t="s">
        <v>0</v>
      </c>
      <c r="P3" s="37" t="s">
        <v>37</v>
      </c>
      <c r="Q3" s="273" t="s">
        <v>46</v>
      </c>
      <c r="R3" s="274"/>
      <c r="S3" s="37" t="s">
        <v>64</v>
      </c>
    </row>
    <row r="4" spans="1:19" s="38" customFormat="1" ht="12.75" customHeight="1">
      <c r="A4" s="39"/>
      <c r="B4" s="40" t="s">
        <v>67</v>
      </c>
      <c r="C4" s="41" t="s">
        <v>1</v>
      </c>
      <c r="D4" s="42" t="s">
        <v>2</v>
      </c>
      <c r="E4" s="42" t="s">
        <v>2</v>
      </c>
      <c r="F4" s="42" t="s">
        <v>2</v>
      </c>
      <c r="G4" s="43" t="s">
        <v>91</v>
      </c>
      <c r="H4" s="232" t="s">
        <v>67</v>
      </c>
      <c r="I4" s="36" t="s">
        <v>1</v>
      </c>
      <c r="J4" s="45" t="s">
        <v>2</v>
      </c>
      <c r="K4" s="45" t="s">
        <v>2</v>
      </c>
      <c r="L4" s="46" t="s">
        <v>2</v>
      </c>
      <c r="M4" s="47" t="s">
        <v>56</v>
      </c>
      <c r="N4" s="47" t="s">
        <v>69</v>
      </c>
      <c r="O4" s="48" t="s">
        <v>56</v>
      </c>
      <c r="P4" s="47" t="s">
        <v>56</v>
      </c>
      <c r="Q4" s="49" t="s">
        <v>56</v>
      </c>
      <c r="R4" s="50" t="s">
        <v>70</v>
      </c>
      <c r="S4" s="47" t="s">
        <v>56</v>
      </c>
    </row>
    <row r="5" spans="1:19" ht="12.75" customHeight="1">
      <c r="A5" s="25"/>
      <c r="B5" s="26"/>
      <c r="C5" s="27"/>
      <c r="D5" s="28"/>
      <c r="E5" s="28"/>
      <c r="F5" s="28"/>
      <c r="G5" s="51"/>
      <c r="H5" s="112"/>
      <c r="I5" s="32"/>
      <c r="J5" s="33"/>
      <c r="K5" s="33"/>
      <c r="L5" s="52"/>
      <c r="M5" s="53"/>
      <c r="N5" s="53"/>
      <c r="O5" s="54"/>
      <c r="P5" s="38"/>
      <c r="Q5" s="55"/>
      <c r="R5" s="56"/>
      <c r="S5" s="38"/>
    </row>
    <row r="6" spans="1:19" ht="12.75" customHeight="1">
      <c r="A6" s="57" t="s">
        <v>3</v>
      </c>
      <c r="B6" s="58">
        <f>IF(ISERROR('[51]Récolte_N'!$F$8)=TRUE,"",'[51]Récolte_N'!$F$8)</f>
        <v>1970</v>
      </c>
      <c r="C6" s="59">
        <f aca="true" t="shared" si="0" ref="C6:C25">IF(OR(B6="",B6=0),"",(D6/B6)*10)</f>
        <v>54.31472081218274</v>
      </c>
      <c r="D6" s="60">
        <f>IF(ISERROR('[51]Récolte_N'!$H$8)=TRUE,"",'[51]Récolte_N'!$H$8)</f>
        <v>10700</v>
      </c>
      <c r="E6" s="60">
        <f>IF(ISERROR('[51]Récolte_N'!$I$8)=TRUE,"",'[51]Récolte_N'!$I$8)</f>
        <v>8150</v>
      </c>
      <c r="F6" s="60">
        <f>IF(OR(D6="",D6=0),"",(D6-E6))</f>
        <v>2550</v>
      </c>
      <c r="G6" s="61">
        <f>IF(OR(D6="",D6=0),"",(E6/D6))</f>
        <v>0.7616822429906542</v>
      </c>
      <c r="H6" s="233">
        <f>IF(ISERROR('[1]Récolte_N'!$F$8)=TRUE,"",'[1]Récolte_N'!$F$8)</f>
        <v>1995</v>
      </c>
      <c r="I6" s="63">
        <f aca="true" t="shared" si="1" ref="I6:I13">IF(OR(H6="",H6=0),"",(J6/H6)*10)</f>
        <v>48.59649122807017</v>
      </c>
      <c r="J6" s="64">
        <f>IF(ISERROR('[1]Récolte_N'!$H$8)=TRUE,"",'[1]Récolte_N'!$H$8)</f>
        <v>9695</v>
      </c>
      <c r="K6" s="64">
        <f>'[21]BD'!$AI168</f>
        <v>5989.9</v>
      </c>
      <c r="L6" s="234">
        <f>IF(OR(J6="",J6=0),"",(J6-K6))</f>
        <v>3705.1000000000004</v>
      </c>
      <c r="M6" s="66">
        <f aca="true" t="shared" si="2" ref="M6:M25">B6/H6-1</f>
        <v>-0.01253132832080206</v>
      </c>
      <c r="N6" s="67">
        <f aca="true" t="shared" si="3" ref="N6:N25">B6-H6</f>
        <v>-25</v>
      </c>
      <c r="O6" s="68">
        <f aca="true" t="shared" si="4" ref="O6:Q25">C6/I6-1</f>
        <v>0.11766754017848968</v>
      </c>
      <c r="P6" s="69">
        <f t="shared" si="4"/>
        <v>0.10366168127900988</v>
      </c>
      <c r="Q6" s="70">
        <f t="shared" si="4"/>
        <v>0.36062371658959247</v>
      </c>
      <c r="R6" s="71">
        <f aca="true" t="shared" si="5" ref="R6:R25">E6-K6</f>
        <v>2160.1000000000004</v>
      </c>
      <c r="S6" s="69">
        <f aca="true" t="shared" si="6" ref="S6:S25">F6/L6-1</f>
        <v>-0.31175946668106136</v>
      </c>
    </row>
    <row r="7" spans="1:19" ht="12.75" customHeight="1">
      <c r="A7" s="57" t="s">
        <v>71</v>
      </c>
      <c r="B7" s="58">
        <f>IF(ISERROR('[52]Récolte_N'!$F$8)=TRUE,"",'[52]Récolte_N'!$F$8)</f>
        <v>0</v>
      </c>
      <c r="C7" s="59">
        <f>IF(OR(B7="",B7=0),"",(D7/B7)*10)</f>
      </c>
      <c r="D7" s="60">
        <f>IF(ISERROR('[52]Récolte_N'!$H$8)=TRUE,"",'[52]Récolte_N'!$H$8)</f>
        <v>0</v>
      </c>
      <c r="E7" s="60">
        <f>IF(ISERROR('[52]Récolte_N'!$I$8)=TRUE,"",'[52]Récolte_N'!$I$8)</f>
        <v>0</v>
      </c>
      <c r="F7" s="60">
        <f>IF(OR(D7="",D7=0),"",(D7-E7))</f>
      </c>
      <c r="G7" s="61">
        <f aca="true" t="shared" si="7" ref="G7:G25">IF(OR(D7="",D7=0),"",(E7/D7))</f>
      </c>
      <c r="H7" s="233">
        <f>IF(ISERROR('[2]Récolte_N'!$F$8)=TRUE,"",'[2]Récolte_N'!$F$8)</f>
        <v>0</v>
      </c>
      <c r="I7" s="63">
        <f t="shared" si="1"/>
      </c>
      <c r="J7" s="64">
        <f>IF(ISERROR('[2]Récolte_N'!$H$8)=TRUE,"",'[2]Récolte_N'!$H$8)</f>
        <v>0</v>
      </c>
      <c r="K7" s="64">
        <f>'[21]BD'!$AI169</f>
        <v>1596.2</v>
      </c>
      <c r="L7" s="234">
        <f aca="true" t="shared" si="8" ref="L7:L25">IF(OR(J7="",J7=0),"",(J7-K7))</f>
      </c>
      <c r="M7" s="66"/>
      <c r="N7" s="67"/>
      <c r="O7" s="68"/>
      <c r="P7" s="69"/>
      <c r="Q7" s="70"/>
      <c r="R7" s="71"/>
      <c r="S7" s="69"/>
    </row>
    <row r="8" spans="1:19" ht="12.75" customHeight="1">
      <c r="A8" s="57" t="s">
        <v>4</v>
      </c>
      <c r="B8" s="58">
        <f>IF(ISERROR('[53]Récolte_N'!$F$8)=TRUE,"",'[53]Récolte_N'!$F$8)</f>
        <v>1150</v>
      </c>
      <c r="C8" s="59">
        <f t="shared" si="0"/>
        <v>48</v>
      </c>
      <c r="D8" s="60">
        <f>IF(ISERROR('[53]Récolte_N'!$H$8)=TRUE,"",'[53]Récolte_N'!$H$8)</f>
        <v>5520</v>
      </c>
      <c r="E8" s="60">
        <f>IF(ISERROR('[53]Récolte_N'!$I$8)=TRUE,"",'[53]Récolte_N'!$I$8)</f>
        <v>1800</v>
      </c>
      <c r="F8" s="60">
        <f>IF(OR(D8="",D8=0),"",(D8-E8))</f>
        <v>3720</v>
      </c>
      <c r="G8" s="61">
        <f>IF(OR(D8="",D8=0),"",(E8/D8))</f>
        <v>0.32608695652173914</v>
      </c>
      <c r="H8" s="233">
        <f>IF(ISERROR('[3]Récolte_N'!$F$8)=TRUE,"",'[3]Récolte_N'!$F$8)</f>
        <v>1680</v>
      </c>
      <c r="I8" s="63">
        <f t="shared" si="1"/>
        <v>47</v>
      </c>
      <c r="J8" s="64">
        <f>IF(ISERROR('[3]Récolte_N'!$H$8)=TRUE,"",'[3]Récolte_N'!$H$8)</f>
        <v>7896</v>
      </c>
      <c r="K8" s="64">
        <f>'[21]BD'!$AI170</f>
        <v>2448.5</v>
      </c>
      <c r="L8" s="234">
        <f t="shared" si="8"/>
        <v>5447.5</v>
      </c>
      <c r="M8" s="66">
        <f t="shared" si="2"/>
        <v>-0.31547619047619047</v>
      </c>
      <c r="N8" s="67">
        <f t="shared" si="3"/>
        <v>-530</v>
      </c>
      <c r="O8" s="68">
        <f t="shared" si="4"/>
        <v>0.02127659574468077</v>
      </c>
      <c r="P8" s="69">
        <f t="shared" si="4"/>
        <v>-0.3009118541033434</v>
      </c>
      <c r="Q8" s="70">
        <f t="shared" si="4"/>
        <v>-0.26485603430671845</v>
      </c>
      <c r="R8" s="71">
        <f t="shared" si="5"/>
        <v>-648.5</v>
      </c>
      <c r="S8" s="69">
        <f t="shared" si="6"/>
        <v>-0.31711794401101423</v>
      </c>
    </row>
    <row r="9" spans="1:19" ht="12.75" customHeight="1">
      <c r="A9" s="57" t="s">
        <v>20</v>
      </c>
      <c r="B9" s="58">
        <f>IF(ISERROR('[54]Récolte_N'!$F$8)=TRUE,"",'[54]Récolte_N'!$F$8)</f>
        <v>0</v>
      </c>
      <c r="C9" s="59">
        <f t="shared" si="0"/>
      </c>
      <c r="D9" s="60">
        <f>IF(ISERROR('[54]Récolte_N'!$H$8)=TRUE,"",'[54]Récolte_N'!$H$8)</f>
        <v>0</v>
      </c>
      <c r="E9" s="60">
        <f>IF(ISERROR('[54]Récolte_N'!$I$8)=TRUE,"",'[54]Récolte_N'!$I$8)</f>
        <v>0</v>
      </c>
      <c r="F9" s="60">
        <f aca="true" t="shared" si="9" ref="F9:F25">IF(OR(D9="",D9=0),"",(D9-E9))</f>
      </c>
      <c r="G9" s="61">
        <f t="shared" si="7"/>
      </c>
      <c r="H9" s="233">
        <f>IF(ISERROR('[4]Récolte_N'!$F$8)=TRUE,"",'[4]Récolte_N'!$F$8)</f>
        <v>0</v>
      </c>
      <c r="I9" s="63">
        <f t="shared" si="1"/>
      </c>
      <c r="J9" s="64">
        <f>IF(ISERROR('[4]Récolte_N'!$H$8)=TRUE,"",'[4]Récolte_N'!$H$8)</f>
        <v>0</v>
      </c>
      <c r="K9" s="64">
        <f>'[21]BD'!$AI171</f>
        <v>5.8</v>
      </c>
      <c r="L9" s="234">
        <f t="shared" si="8"/>
      </c>
      <c r="M9" s="66"/>
      <c r="N9" s="67"/>
      <c r="O9" s="68"/>
      <c r="P9" s="69"/>
      <c r="Q9" s="70"/>
      <c r="R9" s="71"/>
      <c r="S9" s="69"/>
    </row>
    <row r="10" spans="1:19" ht="12.75" customHeight="1">
      <c r="A10" s="57" t="s">
        <v>5</v>
      </c>
      <c r="B10" s="58">
        <f>IF(ISERROR('[55]Récolte_N'!$F$8)=TRUE,"",'[55]Récolte_N'!$F$8)</f>
        <v>0</v>
      </c>
      <c r="C10" s="59">
        <f t="shared" si="0"/>
      </c>
      <c r="D10" s="60">
        <f>IF(ISERROR('[55]Récolte_N'!$H$8)=TRUE,"",'[55]Récolte_N'!$H$8)</f>
        <v>0</v>
      </c>
      <c r="E10" s="60">
        <f>IF(ISERROR('[55]Récolte_N'!$I$8)=TRUE,"",'[55]Récolte_N'!$I$8)</f>
        <v>0</v>
      </c>
      <c r="F10" s="60">
        <f t="shared" si="9"/>
      </c>
      <c r="G10" s="61">
        <f t="shared" si="7"/>
      </c>
      <c r="H10" s="233">
        <f>IF(ISERROR('[5]Récolte_N'!$F$8)=TRUE,"",'[5]Récolte_N'!$F$8)</f>
        <v>0</v>
      </c>
      <c r="I10" s="63">
        <f t="shared" si="1"/>
      </c>
      <c r="J10" s="64">
        <f>IF(ISERROR('[5]Récolte_N'!$H$8)=TRUE,"",'[5]Récolte_N'!$H$8)</f>
        <v>0</v>
      </c>
      <c r="K10" s="64">
        <f>'[21]BD'!$AI172</f>
        <v>6980.5</v>
      </c>
      <c r="L10" s="234">
        <f t="shared" si="8"/>
      </c>
      <c r="M10" s="66"/>
      <c r="N10" s="67"/>
      <c r="O10" s="68"/>
      <c r="P10" s="69"/>
      <c r="Q10" s="70"/>
      <c r="R10" s="71"/>
      <c r="S10" s="69"/>
    </row>
    <row r="11" spans="1:19" ht="12.75" customHeight="1">
      <c r="A11" s="57" t="s">
        <v>6</v>
      </c>
      <c r="B11" s="58">
        <f>IF(ISERROR('[56]Récolte_N'!$F$8)=TRUE,"",'[56]Récolte_N'!$F$8)</f>
        <v>50</v>
      </c>
      <c r="C11" s="59">
        <f t="shared" si="0"/>
        <v>60</v>
      </c>
      <c r="D11" s="60">
        <f>IF(ISERROR('[56]Récolte_N'!$H$8)=TRUE,"",'[56]Récolte_N'!$H$8)</f>
        <v>300</v>
      </c>
      <c r="E11" s="60">
        <f>IF(ISERROR('[56]Récolte_N'!$I$8)=TRUE,"",'[56]Récolte_N'!$I$8)</f>
        <v>200</v>
      </c>
      <c r="F11" s="60">
        <f t="shared" si="9"/>
        <v>100</v>
      </c>
      <c r="G11" s="61">
        <f t="shared" si="7"/>
        <v>0.6666666666666666</v>
      </c>
      <c r="H11" s="233">
        <f>IF(ISERROR('[6]Récolte_N'!$F$8)=TRUE,"",'[6]Récolte_N'!$F$8)</f>
        <v>100</v>
      </c>
      <c r="I11" s="63">
        <f t="shared" si="1"/>
        <v>60</v>
      </c>
      <c r="J11" s="64">
        <f>IF(ISERROR('[6]Récolte_N'!$H$8)=TRUE,"",'[6]Récolte_N'!$H$8)</f>
        <v>600</v>
      </c>
      <c r="K11" s="64">
        <f>'[21]BD'!$AI173</f>
        <v>313.5</v>
      </c>
      <c r="L11" s="234">
        <f t="shared" si="8"/>
        <v>286.5</v>
      </c>
      <c r="M11" s="66">
        <f t="shared" si="2"/>
        <v>-0.5</v>
      </c>
      <c r="N11" s="67">
        <f t="shared" si="3"/>
        <v>-50</v>
      </c>
      <c r="O11" s="68">
        <f t="shared" si="4"/>
        <v>0</v>
      </c>
      <c r="P11" s="69">
        <f t="shared" si="4"/>
        <v>-0.5</v>
      </c>
      <c r="Q11" s="70">
        <f t="shared" si="4"/>
        <v>-0.36204146730462516</v>
      </c>
      <c r="R11" s="71">
        <f t="shared" si="5"/>
        <v>-113.5</v>
      </c>
      <c r="S11" s="69">
        <f t="shared" si="6"/>
        <v>-0.6509598603839442</v>
      </c>
    </row>
    <row r="12" spans="1:19" ht="12.75" customHeight="1">
      <c r="A12" s="57" t="s">
        <v>7</v>
      </c>
      <c r="B12" s="58">
        <f>IF(ISERROR('[57]Récolte_N'!$F$8)=TRUE,"",'[57]Récolte_N'!$F$8)</f>
        <v>9120</v>
      </c>
      <c r="C12" s="59">
        <f t="shared" si="0"/>
        <v>53.94736842105263</v>
      </c>
      <c r="D12" s="60">
        <f>IF(ISERROR('[57]Récolte_N'!$H$8)=TRUE,"",'[57]Récolte_N'!$H$8)</f>
        <v>49200</v>
      </c>
      <c r="E12" s="60">
        <f>IF(ISERROR('[57]Récolte_N'!$I$8)=TRUE,"",'[57]Récolte_N'!$I$8)</f>
        <v>37000</v>
      </c>
      <c r="F12" s="60">
        <f t="shared" si="9"/>
        <v>12200</v>
      </c>
      <c r="G12" s="61">
        <f t="shared" si="7"/>
        <v>0.7520325203252033</v>
      </c>
      <c r="H12" s="233">
        <f>IF(ISERROR('[7]Récolte_N'!$F$8)=TRUE,"",'[7]Récolte_N'!$F$8)</f>
        <v>6980</v>
      </c>
      <c r="I12" s="63">
        <f t="shared" si="1"/>
        <v>47.04871060171919</v>
      </c>
      <c r="J12" s="64">
        <f>IF(ISERROR('[7]Récolte_N'!$H$8)=TRUE,"",'[7]Récolte_N'!$H$8)</f>
        <v>32840</v>
      </c>
      <c r="K12" s="64">
        <f>'[21]BD'!$AI174</f>
        <v>28124.3</v>
      </c>
      <c r="L12" s="234">
        <f t="shared" si="8"/>
        <v>4715.700000000001</v>
      </c>
      <c r="M12" s="66">
        <f t="shared" si="2"/>
        <v>0.3065902578796562</v>
      </c>
      <c r="N12" s="67">
        <f t="shared" si="3"/>
        <v>2140</v>
      </c>
      <c r="O12" s="68">
        <f t="shared" si="4"/>
        <v>0.14662798897365215</v>
      </c>
      <c r="P12" s="69">
        <f t="shared" si="4"/>
        <v>0.49817295980511567</v>
      </c>
      <c r="Q12" s="70">
        <f t="shared" si="4"/>
        <v>0.31558829908655506</v>
      </c>
      <c r="R12" s="71">
        <f t="shared" si="5"/>
        <v>8875.7</v>
      </c>
      <c r="S12" s="69">
        <f t="shared" si="6"/>
        <v>1.587102657081663</v>
      </c>
    </row>
    <row r="13" spans="1:19" ht="12.75" customHeight="1">
      <c r="A13" s="57" t="s">
        <v>8</v>
      </c>
      <c r="B13" s="58">
        <f>IF(ISERROR('[58]Récolte_N'!$F$8)=TRUE,"",'[58]Récolte_N'!$F$8)</f>
        <v>40775</v>
      </c>
      <c r="C13" s="59">
        <f t="shared" si="0"/>
        <v>34.163090128755364</v>
      </c>
      <c r="D13" s="60">
        <f>IF(ISERROR('[58]Récolte_N'!$H$8)=TRUE,"",'[58]Récolte_N'!$H$8)</f>
        <v>139300</v>
      </c>
      <c r="E13" s="60">
        <f>IF(ISERROR('[58]Récolte_N'!$I$8)=TRUE,"",'[58]Récolte_N'!$I$8)</f>
        <v>130000</v>
      </c>
      <c r="F13" s="60">
        <f t="shared" si="9"/>
        <v>9300</v>
      </c>
      <c r="G13" s="61">
        <f t="shared" si="7"/>
        <v>0.9332376166547021</v>
      </c>
      <c r="H13" s="233">
        <f>IF(ISERROR('[8]Récolte_N'!$F$8)=TRUE,"",'[8]Récolte_N'!$F$8)</f>
        <v>41200</v>
      </c>
      <c r="I13" s="63">
        <f t="shared" si="1"/>
        <v>32.52427184466019</v>
      </c>
      <c r="J13" s="64">
        <f>IF(ISERROR('[8]Récolte_N'!$H$8)=TRUE,"",'[8]Récolte_N'!$H$8)</f>
        <v>134000</v>
      </c>
      <c r="K13" s="64">
        <f>'[21]BD'!$AI175</f>
        <v>130112.9</v>
      </c>
      <c r="L13" s="234">
        <f t="shared" si="8"/>
        <v>3887.100000000006</v>
      </c>
      <c r="M13" s="66">
        <f t="shared" si="2"/>
        <v>-0.010315533980582492</v>
      </c>
      <c r="N13" s="67">
        <f t="shared" si="3"/>
        <v>-425</v>
      </c>
      <c r="O13" s="68">
        <f t="shared" si="4"/>
        <v>0.05038754724232919</v>
      </c>
      <c r="P13" s="69">
        <f t="shared" si="4"/>
        <v>0.03955223880597014</v>
      </c>
      <c r="Q13" s="70">
        <f t="shared" si="4"/>
        <v>-0.0008677079674651589</v>
      </c>
      <c r="R13" s="71">
        <f t="shared" si="5"/>
        <v>-112.89999999999418</v>
      </c>
      <c r="S13" s="69">
        <f t="shared" si="6"/>
        <v>1.39252913483059</v>
      </c>
    </row>
    <row r="14" spans="1:19" ht="12.75" customHeight="1">
      <c r="A14" s="57" t="s">
        <v>19</v>
      </c>
      <c r="B14" s="58">
        <f>IF(ISERROR('[59]Récolte_N'!$F$8)=TRUE,"",'[59]Récolte_N'!$F$8)</f>
        <v>600</v>
      </c>
      <c r="C14" s="59">
        <f>IF(OR(B14="",B14=0),"",(D14/B14)*10)</f>
        <v>55</v>
      </c>
      <c r="D14" s="60">
        <f>IF(ISERROR('[59]Récolte_N'!$H$8)=TRUE,"",'[59]Récolte_N'!$H$8)</f>
        <v>3300</v>
      </c>
      <c r="E14" s="60">
        <f>IF(ISERROR('[59]Récolte_N'!$I$8)=TRUE,"",'[59]Récolte_N'!$I$8)</f>
        <v>1160</v>
      </c>
      <c r="F14" s="60">
        <f t="shared" si="9"/>
        <v>2140</v>
      </c>
      <c r="G14" s="61">
        <f t="shared" si="7"/>
        <v>0.3515151515151515</v>
      </c>
      <c r="H14" s="233">
        <f>IF(ISERROR('[9]Récolte_N'!$F$8)=TRUE,"",'[9]Récolte_N'!$F$8)</f>
        <v>780</v>
      </c>
      <c r="I14" s="63">
        <f>IF(OR(H14="",H14=0),"",(J14/H14)*10)</f>
        <v>56.794871794871796</v>
      </c>
      <c r="J14" s="64">
        <f>IF(ISERROR('[9]Récolte_N'!$H$8)=TRUE,"",'[9]Récolte_N'!$H$8)</f>
        <v>4430</v>
      </c>
      <c r="K14" s="64">
        <f>'[21]BD'!$AI176</f>
        <v>3918.1</v>
      </c>
      <c r="L14" s="234">
        <f t="shared" si="8"/>
        <v>511.9000000000001</v>
      </c>
      <c r="M14" s="66">
        <f t="shared" si="2"/>
        <v>-0.23076923076923073</v>
      </c>
      <c r="N14" s="67">
        <f t="shared" si="3"/>
        <v>-180</v>
      </c>
      <c r="O14" s="68">
        <f t="shared" si="4"/>
        <v>-0.03160270880361171</v>
      </c>
      <c r="P14" s="69">
        <f t="shared" si="4"/>
        <v>-0.255079006772009</v>
      </c>
      <c r="Q14" s="70">
        <f t="shared" si="4"/>
        <v>-0.7039381332788852</v>
      </c>
      <c r="R14" s="71">
        <f t="shared" si="5"/>
        <v>-2758.1</v>
      </c>
      <c r="S14" s="69">
        <f t="shared" si="6"/>
        <v>3.180504004688415</v>
      </c>
    </row>
    <row r="15" spans="1:19" ht="12.75" customHeight="1">
      <c r="A15" s="57" t="s">
        <v>9</v>
      </c>
      <c r="B15" s="58">
        <f>IF(ISERROR('[60]Récolte_N'!$F$8)=TRUE,"",'[60]Récolte_N'!$F$8)</f>
        <v>0</v>
      </c>
      <c r="C15" s="59">
        <f>IF(OR(B15="",B15=0),"",(D15/B15)*10)</f>
      </c>
      <c r="D15" s="60">
        <f>IF(ISERROR('[60]Récolte_N'!$H$8)=TRUE,"",'[60]Récolte_N'!$H$8)</f>
        <v>0</v>
      </c>
      <c r="E15" s="60">
        <f>IF(ISERROR('[60]Récolte_N'!$I$8)=TRUE,"",'[60]Récolte_N'!$I$8)</f>
        <v>0</v>
      </c>
      <c r="F15" s="60">
        <f t="shared" si="9"/>
      </c>
      <c r="G15" s="61">
        <f t="shared" si="7"/>
      </c>
      <c r="H15" s="233">
        <f>IF(ISERROR('[10]Récolte_N'!$F$8)=TRUE,"",'[10]Récolte_N'!$F$8)</f>
        <v>0</v>
      </c>
      <c r="I15" s="63">
        <f>IF(OR(H15="",H15=0),"",(J15/H15)*10)</f>
      </c>
      <c r="J15" s="64">
        <f>IF(ISERROR('[10]Récolte_N'!$H$8)=TRUE,"",'[10]Récolte_N'!$H$8)</f>
        <v>0</v>
      </c>
      <c r="K15" s="64">
        <f>'[21]BD'!$AI177</f>
        <v>1363.1</v>
      </c>
      <c r="L15" s="234">
        <f t="shared" si="8"/>
      </c>
      <c r="M15" s="66"/>
      <c r="N15" s="67"/>
      <c r="O15" s="68"/>
      <c r="P15" s="69"/>
      <c r="Q15" s="70"/>
      <c r="R15" s="71"/>
      <c r="S15" s="69"/>
    </row>
    <row r="16" spans="1:19" ht="12.75" customHeight="1">
      <c r="A16" s="57" t="s">
        <v>21</v>
      </c>
      <c r="B16" s="58">
        <f>IF(ISERROR('[61]Récolte_N'!$F$8)=TRUE,"",'[61]Récolte_N'!$F$8)</f>
        <v>0</v>
      </c>
      <c r="C16" s="59">
        <f>IF(OR(B16="",B16=0),"",(D16/B16)*10)</f>
      </c>
      <c r="D16" s="60">
        <f>IF(ISERROR('[61]Récolte_N'!$H$8)=TRUE,"",'[61]Récolte_N'!$H$8)</f>
        <v>0</v>
      </c>
      <c r="E16" s="60">
        <f>IF(ISERROR('[61]Récolte_N'!$I$8)=TRUE,"",'[61]Récolte_N'!$I$8)</f>
        <v>0</v>
      </c>
      <c r="F16" s="60">
        <f t="shared" si="9"/>
      </c>
      <c r="G16" s="61">
        <f t="shared" si="7"/>
      </c>
      <c r="H16" s="233">
        <f>IF(ISERROR('[11]Récolte_N'!$F$8)=TRUE,"",'[11]Récolte_N'!$F$8)</f>
        <v>0</v>
      </c>
      <c r="I16" s="63">
        <f>IF(OR(H16="",H16=0),"",(J16/H16)*10)</f>
      </c>
      <c r="J16" s="64">
        <f>IF(ISERROR('[11]Récolte_N'!$H$8)=TRUE,"",'[11]Récolte_N'!$H$8)</f>
        <v>0</v>
      </c>
      <c r="K16" s="64">
        <f>'[21]BD'!$AI178</f>
        <v>12.7</v>
      </c>
      <c r="L16" s="234">
        <f t="shared" si="8"/>
      </c>
      <c r="M16" s="66"/>
      <c r="N16" s="67"/>
      <c r="O16" s="68"/>
      <c r="P16" s="69"/>
      <c r="Q16" s="70"/>
      <c r="R16" s="71"/>
      <c r="S16" s="69"/>
    </row>
    <row r="17" spans="1:19" ht="12.75" customHeight="1">
      <c r="A17" s="57" t="s">
        <v>10</v>
      </c>
      <c r="B17" s="58">
        <f>IF(ISERROR('[62]Récolte_N'!$F$8)=TRUE,"",'[62]Récolte_N'!$F$8)</f>
        <v>0</v>
      </c>
      <c r="C17" s="59">
        <f t="shared" si="0"/>
      </c>
      <c r="D17" s="60">
        <f>IF(ISERROR('[62]Récolte_N'!$H$8)=TRUE,"",'[62]Récolte_N'!$H$8)</f>
        <v>0</v>
      </c>
      <c r="E17" s="60">
        <f>IF(ISERROR('[62]Récolte_N'!$I$8)=TRUE,"",'[62]Récolte_N'!$I$8)</f>
        <v>0</v>
      </c>
      <c r="F17" s="60">
        <f t="shared" si="9"/>
      </c>
      <c r="G17" s="61">
        <f t="shared" si="7"/>
      </c>
      <c r="H17" s="233">
        <f>IF(ISERROR('[12]Récolte_N'!$F$8)=TRUE,"",'[12]Récolte_N'!$F$8)</f>
        <v>0</v>
      </c>
      <c r="I17" s="63">
        <f aca="true" t="shared" si="10" ref="I17:I25">IF(OR(H17="",H17=0),"",(J17/H17)*10)</f>
      </c>
      <c r="J17" s="64">
        <f>IF(ISERROR('[12]Récolte_N'!$H$8)=TRUE,"",'[12]Récolte_N'!$H$8)</f>
        <v>0</v>
      </c>
      <c r="K17" s="64">
        <f>'[21]BD'!$AI179</f>
        <v>567.4</v>
      </c>
      <c r="L17" s="234">
        <f t="shared" si="8"/>
      </c>
      <c r="M17" s="66"/>
      <c r="N17" s="67"/>
      <c r="O17" s="68"/>
      <c r="P17" s="69"/>
      <c r="Q17" s="70"/>
      <c r="R17" s="71"/>
      <c r="S17" s="69"/>
    </row>
    <row r="18" spans="1:19" ht="12.75" customHeight="1">
      <c r="A18" s="57" t="s">
        <v>11</v>
      </c>
      <c r="B18" s="58">
        <f>IF(ISERROR('[63]Récolte_N'!$F$8)=TRUE,"",'[63]Récolte_N'!$F$8)</f>
        <v>29100</v>
      </c>
      <c r="C18" s="59">
        <f t="shared" si="0"/>
        <v>70.37113402061856</v>
      </c>
      <c r="D18" s="60">
        <f>IF(ISERROR('[63]Récolte_N'!$H$8)=TRUE,"",'[63]Récolte_N'!$H$8)</f>
        <v>204780</v>
      </c>
      <c r="E18" s="60">
        <f>IF(ISERROR('[63]Récolte_N'!$I$8)=TRUE,"",'[63]Récolte_N'!$I$8)</f>
        <v>194000</v>
      </c>
      <c r="F18" s="60">
        <f t="shared" si="9"/>
        <v>10780</v>
      </c>
      <c r="G18" s="61">
        <f t="shared" si="7"/>
        <v>0.9473581404434027</v>
      </c>
      <c r="H18" s="233">
        <f>IF(ISERROR('[13]Récolte_N'!$F$8)=TRUE,"",'[13]Récolte_N'!$F$8)</f>
        <v>24845</v>
      </c>
      <c r="I18" s="63">
        <f t="shared" si="10"/>
        <v>66.95512175488025</v>
      </c>
      <c r="J18" s="64">
        <f>IF(ISERROR('[13]Récolte_N'!$H$8)=TRUE,"",'[13]Récolte_N'!$H$8)</f>
        <v>166350</v>
      </c>
      <c r="K18" s="64">
        <f>'[21]BD'!$AI180</f>
        <v>158528.8</v>
      </c>
      <c r="L18" s="234">
        <f t="shared" si="8"/>
        <v>7821.200000000012</v>
      </c>
      <c r="M18" s="66">
        <f t="shared" si="2"/>
        <v>0.1712618233044878</v>
      </c>
      <c r="N18" s="67">
        <f t="shared" si="3"/>
        <v>4255</v>
      </c>
      <c r="O18" s="68">
        <f t="shared" si="4"/>
        <v>0.05101943176571577</v>
      </c>
      <c r="P18" s="69">
        <f t="shared" si="4"/>
        <v>0.23101893597835899</v>
      </c>
      <c r="Q18" s="70">
        <f t="shared" si="4"/>
        <v>0.22375240334879232</v>
      </c>
      <c r="R18" s="71">
        <f t="shared" si="5"/>
        <v>35471.20000000001</v>
      </c>
      <c r="S18" s="69">
        <f t="shared" si="6"/>
        <v>0.378305119419013</v>
      </c>
    </row>
    <row r="19" spans="1:19" ht="12.75" customHeight="1">
      <c r="A19" s="57" t="s">
        <v>12</v>
      </c>
      <c r="B19" s="58">
        <f>IF(ISERROR('[64]Récolte_N'!$F$8)=TRUE,"",'[64]Récolte_N'!$F$8)</f>
        <v>72000</v>
      </c>
      <c r="C19" s="59">
        <f t="shared" si="0"/>
        <v>73.88888888888889</v>
      </c>
      <c r="D19" s="60">
        <f>IF(ISERROR('[64]Récolte_N'!$H$8)=TRUE,"",'[64]Récolte_N'!$H$8)</f>
        <v>532000</v>
      </c>
      <c r="E19" s="60">
        <f>IF(ISERROR('[64]Récolte_N'!$I$8)=TRUE,"",'[64]Récolte_N'!$I$8)</f>
        <v>530000</v>
      </c>
      <c r="F19" s="60">
        <f t="shared" si="9"/>
        <v>2000</v>
      </c>
      <c r="G19" s="61">
        <f t="shared" si="7"/>
        <v>0.9962406015037594</v>
      </c>
      <c r="H19" s="233">
        <f>IF(ISERROR('[14]Récolte_N'!$F$8)=TRUE,"",'[14]Récolte_N'!$F$8)</f>
        <v>66500</v>
      </c>
      <c r="I19" s="63">
        <f t="shared" si="10"/>
        <v>69.02255639097744</v>
      </c>
      <c r="J19" s="64">
        <f>IF(ISERROR('[14]Récolte_N'!$H$8)=TRUE,"",'[14]Récolte_N'!$H$8)</f>
        <v>459000</v>
      </c>
      <c r="K19" s="64">
        <f>'[21]BD'!$AI181</f>
        <v>448152.3</v>
      </c>
      <c r="L19" s="234">
        <f t="shared" si="8"/>
        <v>10847.700000000012</v>
      </c>
      <c r="M19" s="66">
        <f t="shared" si="2"/>
        <v>0.08270676691729317</v>
      </c>
      <c r="N19" s="67">
        <f t="shared" si="3"/>
        <v>5500</v>
      </c>
      <c r="O19" s="68">
        <f t="shared" si="4"/>
        <v>0.07050351004599364</v>
      </c>
      <c r="P19" s="69">
        <f t="shared" si="4"/>
        <v>0.159041394335512</v>
      </c>
      <c r="Q19" s="70">
        <f t="shared" si="4"/>
        <v>0.18263367163350508</v>
      </c>
      <c r="R19" s="71">
        <f t="shared" si="5"/>
        <v>81847.70000000001</v>
      </c>
      <c r="S19" s="69">
        <f t="shared" si="6"/>
        <v>-0.8156291195368606</v>
      </c>
    </row>
    <row r="20" spans="1:19" ht="12.75" customHeight="1">
      <c r="A20" s="57" t="s">
        <v>13</v>
      </c>
      <c r="B20" s="58">
        <f>IF(ISERROR('[65]Récolte_N'!$F$8)=TRUE,"",'[65]Récolte_N'!$F$8)</f>
        <v>2700</v>
      </c>
      <c r="C20" s="59">
        <f t="shared" si="0"/>
        <v>72</v>
      </c>
      <c r="D20" s="60">
        <f>IF(ISERROR('[65]Récolte_N'!$H$8)=TRUE,"",'[65]Récolte_N'!$H$8)</f>
        <v>19440</v>
      </c>
      <c r="E20" s="60">
        <f>IF(ISERROR('[65]Récolte_N'!$I$8)=TRUE,"",'[65]Récolte_N'!$I$8)</f>
        <v>17000</v>
      </c>
      <c r="F20" s="60">
        <f t="shared" si="9"/>
        <v>2440</v>
      </c>
      <c r="G20" s="61">
        <f t="shared" si="7"/>
        <v>0.8744855967078189</v>
      </c>
      <c r="H20" s="233">
        <f>IF(ISERROR('[15]Récolte_N'!$F$8)=TRUE,"",'[15]Récolte_N'!$F$8)</f>
        <v>2470</v>
      </c>
      <c r="I20" s="63">
        <f t="shared" si="10"/>
        <v>70</v>
      </c>
      <c r="J20" s="64">
        <f>IF(ISERROR('[15]Récolte_N'!$H$8)=TRUE,"",'[15]Récolte_N'!$H$8)</f>
        <v>17290</v>
      </c>
      <c r="K20" s="64">
        <f>'[21]BD'!$AI182</f>
        <v>14766.7</v>
      </c>
      <c r="L20" s="234">
        <f t="shared" si="8"/>
        <v>2523.2999999999993</v>
      </c>
      <c r="M20" s="66">
        <f t="shared" si="2"/>
        <v>0.09311740890688269</v>
      </c>
      <c r="N20" s="67">
        <f t="shared" si="3"/>
        <v>230</v>
      </c>
      <c r="O20" s="68">
        <f t="shared" si="4"/>
        <v>0.02857142857142847</v>
      </c>
      <c r="P20" s="69">
        <f t="shared" si="4"/>
        <v>0.12434933487565059</v>
      </c>
      <c r="Q20" s="70">
        <f t="shared" si="4"/>
        <v>0.1512389362552229</v>
      </c>
      <c r="R20" s="71">
        <f t="shared" si="5"/>
        <v>2233.2999999999993</v>
      </c>
      <c r="S20" s="69">
        <f t="shared" si="6"/>
        <v>-0.03301232512979002</v>
      </c>
    </row>
    <row r="21" spans="1:19" ht="12.75" customHeight="1">
      <c r="A21" s="57" t="s">
        <v>14</v>
      </c>
      <c r="B21" s="58">
        <f>IF(ISERROR('[66]Récolte_N'!$F$8)=TRUE,"",'[66]Récolte_N'!$F$8)</f>
        <v>37205</v>
      </c>
      <c r="C21" s="59">
        <f t="shared" si="0"/>
        <v>67.826904985889</v>
      </c>
      <c r="D21" s="60">
        <f>IF(ISERROR('[66]Récolte_N'!$H$8)=TRUE,"",'[66]Récolte_N'!$H$8)</f>
        <v>252350</v>
      </c>
      <c r="E21" s="60">
        <f>IF(ISERROR('[66]Récolte_N'!$I$8)=TRUE,"",'[66]Récolte_N'!$I$8)</f>
        <v>238000</v>
      </c>
      <c r="F21" s="60">
        <f t="shared" si="9"/>
        <v>14350</v>
      </c>
      <c r="G21" s="61">
        <f t="shared" si="7"/>
        <v>0.9431345353675451</v>
      </c>
      <c r="H21" s="233">
        <f>IF(ISERROR('[16]Récolte_N'!$F$8)=TRUE,"",'[16]Récolte_N'!$F$8)</f>
        <v>26350</v>
      </c>
      <c r="I21" s="63">
        <f t="shared" si="10"/>
        <v>63.44781783681214</v>
      </c>
      <c r="J21" s="64">
        <f>IF(ISERROR('[16]Récolte_N'!$H$8)=TRUE,"",'[16]Récolte_N'!$H$8)</f>
        <v>167185</v>
      </c>
      <c r="K21" s="64">
        <f>'[21]BD'!$AI183</f>
        <v>160873.2</v>
      </c>
      <c r="L21" s="234">
        <f t="shared" si="8"/>
        <v>6311.799999999988</v>
      </c>
      <c r="M21" s="66">
        <f t="shared" si="2"/>
        <v>0.41195445920303597</v>
      </c>
      <c r="N21" s="67">
        <f t="shared" si="3"/>
        <v>10855</v>
      </c>
      <c r="O21" s="68">
        <f t="shared" si="4"/>
        <v>0.06901871960892136</v>
      </c>
      <c r="P21" s="69">
        <f t="shared" si="4"/>
        <v>0.5094057481233365</v>
      </c>
      <c r="Q21" s="70">
        <f t="shared" si="4"/>
        <v>0.47942603242802395</v>
      </c>
      <c r="R21" s="71">
        <f t="shared" si="5"/>
        <v>77126.79999999999</v>
      </c>
      <c r="S21" s="69">
        <f t="shared" si="6"/>
        <v>1.2735194397794647</v>
      </c>
    </row>
    <row r="22" spans="1:19" ht="12.75" customHeight="1">
      <c r="A22" s="57" t="s">
        <v>15</v>
      </c>
      <c r="B22" s="58">
        <f>IF(ISERROR('[67]Récolte_N'!$F$8)=TRUE,"",'[67]Récolte_N'!$F$8)</f>
        <v>100</v>
      </c>
      <c r="C22" s="59">
        <f t="shared" si="0"/>
        <v>65</v>
      </c>
      <c r="D22" s="60">
        <f>IF(ISERROR('[67]Récolte_N'!$H$8)=TRUE,"",'[67]Récolte_N'!$H$8)</f>
        <v>650</v>
      </c>
      <c r="E22" s="60">
        <f>IF(ISERROR('[67]Récolte_N'!$I$8)=TRUE,"",'[67]Récolte_N'!$I$8)</f>
        <v>600</v>
      </c>
      <c r="F22" s="60">
        <f t="shared" si="9"/>
        <v>50</v>
      </c>
      <c r="G22" s="61">
        <f t="shared" si="7"/>
        <v>0.9230769230769231</v>
      </c>
      <c r="H22" s="233">
        <f>IF(ISERROR('[17]Récolte_N'!$F$8)=TRUE,"",'[17]Récolte_N'!$F$8)</f>
        <v>651</v>
      </c>
      <c r="I22" s="63">
        <f t="shared" si="10"/>
        <v>61.99999999999999</v>
      </c>
      <c r="J22" s="64">
        <f>IF(ISERROR('[17]Récolte_N'!$H$8)=TRUE,"",'[17]Récolte_N'!$H$8)</f>
        <v>4036.2</v>
      </c>
      <c r="K22" s="64">
        <f>'[21]BD'!$AI184</f>
        <v>1678</v>
      </c>
      <c r="L22" s="234">
        <f t="shared" si="8"/>
        <v>2358.2</v>
      </c>
      <c r="M22" s="66">
        <f t="shared" si="2"/>
        <v>-0.8463901689708141</v>
      </c>
      <c r="N22" s="67">
        <f t="shared" si="3"/>
        <v>-551</v>
      </c>
      <c r="O22" s="68">
        <f t="shared" si="4"/>
        <v>0.04838709677419373</v>
      </c>
      <c r="P22" s="69">
        <f t="shared" si="4"/>
        <v>-0.8389574352113374</v>
      </c>
      <c r="Q22" s="70">
        <f t="shared" si="4"/>
        <v>-0.6424314660309893</v>
      </c>
      <c r="R22" s="71">
        <f t="shared" si="5"/>
        <v>-1078</v>
      </c>
      <c r="S22" s="69">
        <f t="shared" si="6"/>
        <v>-0.9787973878381817</v>
      </c>
    </row>
    <row r="23" spans="1:19" ht="12.75" customHeight="1">
      <c r="A23" s="57" t="s">
        <v>22</v>
      </c>
      <c r="B23" s="58">
        <f>IF(ISERROR('[68]Récolte_N'!$F$8)=TRUE,"",'[68]Récolte_N'!$F$8)</f>
        <v>300</v>
      </c>
      <c r="C23" s="59">
        <f t="shared" si="0"/>
        <v>60</v>
      </c>
      <c r="D23" s="60">
        <f>IF(ISERROR('[68]Récolte_N'!$H$8)=TRUE,"",'[68]Récolte_N'!$H$8)</f>
        <v>1800</v>
      </c>
      <c r="E23" s="60">
        <f>IF(ISERROR('[68]Récolte_N'!$I$8)=TRUE,"",'[68]Récolte_N'!$I$8)</f>
        <v>1800</v>
      </c>
      <c r="F23" s="60">
        <f>IF(OR(D23="",D23=0),"",(D23-E23))</f>
        <v>0</v>
      </c>
      <c r="G23" s="61">
        <f t="shared" si="7"/>
        <v>1</v>
      </c>
      <c r="H23" s="233">
        <f>IF(ISERROR('[18]Récolte_N'!$F$8)=TRUE,"",'[18]Récolte_N'!$F$8)</f>
        <v>500</v>
      </c>
      <c r="I23" s="63">
        <f t="shared" si="10"/>
        <v>54</v>
      </c>
      <c r="J23" s="64">
        <f>IF(ISERROR('[18]Récolte_N'!$H$8)=TRUE,"",'[18]Récolte_N'!$H$8)</f>
        <v>2700</v>
      </c>
      <c r="K23" s="64">
        <f>'[21]BD'!$AI185</f>
        <v>1600.6</v>
      </c>
      <c r="L23" s="234">
        <f t="shared" si="8"/>
        <v>1099.4</v>
      </c>
      <c r="M23" s="66">
        <f t="shared" si="2"/>
        <v>-0.4</v>
      </c>
      <c r="N23" s="67">
        <f t="shared" si="3"/>
        <v>-200</v>
      </c>
      <c r="O23" s="68">
        <f t="shared" si="4"/>
        <v>0.11111111111111116</v>
      </c>
      <c r="P23" s="69">
        <f t="shared" si="4"/>
        <v>-0.33333333333333337</v>
      </c>
      <c r="Q23" s="70">
        <f t="shared" si="4"/>
        <v>0.12457828314382113</v>
      </c>
      <c r="R23" s="71">
        <f t="shared" si="5"/>
        <v>199.4000000000001</v>
      </c>
      <c r="S23" s="69">
        <f t="shared" si="6"/>
        <v>-1</v>
      </c>
    </row>
    <row r="24" spans="1:19" ht="12.75" customHeight="1">
      <c r="A24" s="57" t="s">
        <v>16</v>
      </c>
      <c r="B24" s="58">
        <f>IF(ISERROR('[69]Récolte_N'!$F$8)=TRUE,"",'[69]Récolte_N'!$F$8)</f>
        <v>67600</v>
      </c>
      <c r="C24" s="59">
        <f t="shared" si="0"/>
        <v>53.08431952662722</v>
      </c>
      <c r="D24" s="60">
        <f>IF(ISERROR('[69]Récolte_N'!$H$8)=TRUE,"",'[69]Récolte_N'!$H$8)</f>
        <v>358850</v>
      </c>
      <c r="E24" s="60">
        <f>IF(ISERROR('[69]Récolte_N'!$I$8)=TRUE,"",'[69]Récolte_N'!$I$8)</f>
        <v>350000</v>
      </c>
      <c r="F24" s="60">
        <f t="shared" si="9"/>
        <v>8850</v>
      </c>
      <c r="G24" s="61">
        <f t="shared" si="7"/>
        <v>0.9753378849101296</v>
      </c>
      <c r="H24" s="233">
        <f>IF(ISERROR('[19]Récolte_N'!$F$8)=TRUE,"",'[19]Récolte_N'!$F$8)</f>
        <v>54250</v>
      </c>
      <c r="I24" s="63">
        <f t="shared" si="10"/>
        <v>51.86562211981567</v>
      </c>
      <c r="J24" s="64">
        <f>IF(ISERROR('[19]Récolte_N'!$H$8)=TRUE,"",'[19]Récolte_N'!$H$8)</f>
        <v>281371</v>
      </c>
      <c r="K24" s="64">
        <f>'[21]BD'!$AI186</f>
        <v>287076.1</v>
      </c>
      <c r="L24" s="234">
        <f t="shared" si="8"/>
        <v>-5705.099999999977</v>
      </c>
      <c r="M24" s="66">
        <f t="shared" si="2"/>
        <v>0.24608294930875574</v>
      </c>
      <c r="N24" s="67">
        <f t="shared" si="3"/>
        <v>13350</v>
      </c>
      <c r="O24" s="68">
        <f t="shared" si="4"/>
        <v>0.023497209847328504</v>
      </c>
      <c r="P24" s="69">
        <f t="shared" si="4"/>
        <v>0.2753624218558415</v>
      </c>
      <c r="Q24" s="70">
        <f t="shared" si="4"/>
        <v>0.21918891889641823</v>
      </c>
      <c r="R24" s="71">
        <f t="shared" si="5"/>
        <v>62923.90000000002</v>
      </c>
      <c r="S24" s="69">
        <f t="shared" si="6"/>
        <v>-2.5512436241257888</v>
      </c>
    </row>
    <row r="25" spans="1:19" ht="12.75" customHeight="1">
      <c r="A25" s="57" t="s">
        <v>17</v>
      </c>
      <c r="B25" s="58">
        <f>IF(ISERROR('[70]Récolte_N'!$F$8)=TRUE,"",'[70]Récolte_N'!$F$8)</f>
        <v>59800</v>
      </c>
      <c r="C25" s="59">
        <f t="shared" si="0"/>
        <v>41</v>
      </c>
      <c r="D25" s="60">
        <f>IF(ISERROR('[70]Récolte_N'!$H$8)=TRUE,"",'[70]Récolte_N'!$H$8)</f>
        <v>245180</v>
      </c>
      <c r="E25" s="60">
        <f>IF(ISERROR('[70]Récolte_N'!$I$8)=TRUE,"",'[70]Récolte_N'!$I$8)</f>
        <v>238000</v>
      </c>
      <c r="F25" s="60">
        <f t="shared" si="9"/>
        <v>7180</v>
      </c>
      <c r="G25" s="61">
        <f t="shared" si="7"/>
        <v>0.9707153927726568</v>
      </c>
      <c r="H25" s="233">
        <f>IF(ISERROR('[20]Récolte_N'!$F$8)=TRUE,"",'[20]Récolte_N'!$F$8)</f>
        <v>59500</v>
      </c>
      <c r="I25" s="63">
        <f t="shared" si="10"/>
        <v>34.957983193277315</v>
      </c>
      <c r="J25" s="64">
        <f>IF(ISERROR('[20]Récolte_N'!$H$8)=TRUE,"",'[20]Récolte_N'!$H$8)</f>
        <v>208000</v>
      </c>
      <c r="K25" s="64">
        <f>'[21]BD'!$AI187</f>
        <v>189817.2</v>
      </c>
      <c r="L25" s="234">
        <f t="shared" si="8"/>
        <v>18182.79999999999</v>
      </c>
      <c r="M25" s="66">
        <f t="shared" si="2"/>
        <v>0.005042016806722671</v>
      </c>
      <c r="N25" s="67">
        <f t="shared" si="3"/>
        <v>300</v>
      </c>
      <c r="O25" s="68">
        <f t="shared" si="4"/>
        <v>0.17283653846153824</v>
      </c>
      <c r="P25" s="69">
        <f t="shared" si="4"/>
        <v>0.17874999999999996</v>
      </c>
      <c r="Q25" s="70">
        <f t="shared" si="4"/>
        <v>0.2538379029929847</v>
      </c>
      <c r="R25" s="71">
        <f t="shared" si="5"/>
        <v>48182.79999999999</v>
      </c>
      <c r="S25" s="69">
        <f t="shared" si="6"/>
        <v>-0.6051213234485335</v>
      </c>
    </row>
    <row r="26" spans="1:19" ht="12.75" customHeight="1">
      <c r="A26" s="25"/>
      <c r="B26" s="72"/>
      <c r="C26" s="73"/>
      <c r="D26" s="74"/>
      <c r="E26" s="75"/>
      <c r="F26" s="75"/>
      <c r="G26" s="76"/>
      <c r="H26" s="135"/>
      <c r="I26" s="78"/>
      <c r="J26" s="79"/>
      <c r="K26" s="80"/>
      <c r="L26" s="81"/>
      <c r="M26" s="66"/>
      <c r="N26" s="67"/>
      <c r="O26" s="68"/>
      <c r="P26" s="69"/>
      <c r="Q26" s="70"/>
      <c r="R26" s="71"/>
      <c r="S26" s="69"/>
    </row>
    <row r="27" spans="1:19" s="91" customFormat="1" ht="15.75">
      <c r="A27" s="82" t="s">
        <v>18</v>
      </c>
      <c r="B27" s="83">
        <f>IF(SUM(B6:B25)=0,"",SUM(B6:B25))</f>
        <v>322470</v>
      </c>
      <c r="C27" s="84">
        <f>IF(OR(B27="",B27=0),"",(D27/B27)*10)</f>
        <v>56.54386454553912</v>
      </c>
      <c r="D27" s="85">
        <f>IF(SUM(D6:D25)=0,"",SUM(D6:D25))</f>
        <v>1823370</v>
      </c>
      <c r="E27" s="85">
        <f>IF(SUM(E6:E25)=0,"",SUM(E6:E25))</f>
        <v>1747710</v>
      </c>
      <c r="F27" s="85">
        <f>D27-E27</f>
        <v>75660</v>
      </c>
      <c r="G27" s="86">
        <f>IF(D27="","",(E27/D27))</f>
        <v>0.9585054048273253</v>
      </c>
      <c r="H27" s="235">
        <f>IF(SUM(H6:H25)=0,"",SUM(H6:H25))</f>
        <v>287801</v>
      </c>
      <c r="I27" s="88">
        <f>IF(OR(H27="",H27=0),"",(J27/H27)*10)</f>
        <v>51.959277417382154</v>
      </c>
      <c r="J27" s="89">
        <f>IF(SUM(J6:J25)=0,"",SUM(J6:J25))</f>
        <v>1495393.2</v>
      </c>
      <c r="K27" s="89">
        <f>IF(SUM(K6:K25)=0,"",SUM(K6:K25))</f>
        <v>1443925.7999999998</v>
      </c>
      <c r="L27" s="90">
        <f>J27-K27</f>
        <v>51467.40000000014</v>
      </c>
      <c r="M27" s="66">
        <f>B27/H27-1</f>
        <v>0.12046170791623378</v>
      </c>
      <c r="N27" s="67">
        <f>B27-H27</f>
        <v>34669</v>
      </c>
      <c r="O27" s="68">
        <f>C27/I27-1</f>
        <v>0.0882342356559267</v>
      </c>
      <c r="P27" s="69">
        <f>D27/J27-1</f>
        <v>0.21932479029595697</v>
      </c>
      <c r="Q27" s="70">
        <f>E27/K27-1</f>
        <v>0.21038768058580315</v>
      </c>
      <c r="R27" s="71">
        <f>E27-K27</f>
        <v>303784.2000000002</v>
      </c>
      <c r="S27" s="69">
        <f>F27/L27-1</f>
        <v>0.47005677380244193</v>
      </c>
    </row>
    <row r="28" spans="1:18" s="103" customFormat="1" ht="13.5" thickBot="1">
      <c r="A28" s="92" t="s">
        <v>72</v>
      </c>
      <c r="B28" s="93">
        <f>B27/H27-1</f>
        <v>0.12046170791623378</v>
      </c>
      <c r="C28" s="94">
        <f>C27/I27-1</f>
        <v>0.0882342356559267</v>
      </c>
      <c r="D28" s="95">
        <f>D27/J27-1</f>
        <v>0.21932479029595697</v>
      </c>
      <c r="E28" s="95">
        <f>E27/K27-1</f>
        <v>0.21038768058580315</v>
      </c>
      <c r="F28" s="95">
        <f>F27/L27-1</f>
        <v>0.47005677380244193</v>
      </c>
      <c r="G28" s="96"/>
      <c r="H28" s="97"/>
      <c r="I28" s="236"/>
      <c r="J28" s="99"/>
      <c r="K28" s="99"/>
      <c r="L28" s="100"/>
      <c r="M28" s="101"/>
      <c r="N28" s="237"/>
      <c r="O28" s="102"/>
      <c r="Q28" s="104"/>
      <c r="R28" s="105"/>
    </row>
    <row r="29" spans="1:11" ht="64.5" customHeight="1" thickBot="1">
      <c r="A29" s="1"/>
      <c r="B29" s="281" t="s">
        <v>106</v>
      </c>
      <c r="C29" s="281"/>
      <c r="D29" s="281"/>
      <c r="E29" s="281"/>
      <c r="F29" s="281"/>
      <c r="G29" s="281"/>
      <c r="H29" s="281"/>
      <c r="I29" s="106"/>
      <c r="J29" s="106"/>
      <c r="K29" s="106"/>
    </row>
    <row r="30" spans="1:9" s="24" customFormat="1" ht="15.75">
      <c r="A30" s="107"/>
      <c r="B30" s="261" t="s">
        <v>73</v>
      </c>
      <c r="C30" s="263"/>
      <c r="D30" s="264" t="s">
        <v>74</v>
      </c>
      <c r="E30" s="266"/>
      <c r="F30" s="267" t="s">
        <v>75</v>
      </c>
      <c r="G30" s="269"/>
      <c r="H30" s="268"/>
      <c r="I30" s="108"/>
    </row>
    <row r="31" spans="1:9" s="38" customFormat="1" ht="12.75" customHeight="1">
      <c r="A31" s="109"/>
      <c r="B31" s="110" t="s">
        <v>76</v>
      </c>
      <c r="C31" s="111" t="s">
        <v>77</v>
      </c>
      <c r="D31" s="112" t="s">
        <v>76</v>
      </c>
      <c r="E31" s="113" t="s">
        <v>77</v>
      </c>
      <c r="F31" s="114">
        <v>2015</v>
      </c>
      <c r="G31" s="115">
        <v>2014</v>
      </c>
      <c r="H31" s="52" t="s">
        <v>78</v>
      </c>
      <c r="I31" s="116"/>
    </row>
    <row r="32" spans="1:9" s="38" customFormat="1" ht="12.75" customHeight="1">
      <c r="A32" s="109"/>
      <c r="B32" s="117" t="str">
        <f>RIGHT(B29,9)</f>
        <v> 1er oct.</v>
      </c>
      <c r="C32" s="111" t="s">
        <v>79</v>
      </c>
      <c r="D32" s="118" t="str">
        <f>RIGHT(B29,9)</f>
        <v> 1er oct.</v>
      </c>
      <c r="E32" s="113" t="s">
        <v>80</v>
      </c>
      <c r="F32" s="119" t="s">
        <v>56</v>
      </c>
      <c r="G32" s="33" t="s">
        <v>56</v>
      </c>
      <c r="H32" s="52" t="s">
        <v>81</v>
      </c>
      <c r="I32" s="116"/>
    </row>
    <row r="33" spans="1:9" ht="12.75" customHeight="1">
      <c r="A33" s="120"/>
      <c r="B33" s="121" t="s">
        <v>2</v>
      </c>
      <c r="C33" s="122" t="s">
        <v>2</v>
      </c>
      <c r="D33" s="123" t="s">
        <v>2</v>
      </c>
      <c r="E33" s="46" t="s">
        <v>2</v>
      </c>
      <c r="F33" s="124"/>
      <c r="G33" s="125"/>
      <c r="H33" s="126"/>
      <c r="I33" s="127"/>
    </row>
    <row r="34" spans="1:9" ht="12.75" customHeight="1">
      <c r="A34" s="25"/>
      <c r="B34" s="128"/>
      <c r="C34" s="129"/>
      <c r="D34" s="130"/>
      <c r="E34" s="52"/>
      <c r="F34" s="131"/>
      <c r="G34" s="33"/>
      <c r="H34" s="132"/>
      <c r="I34" s="127"/>
    </row>
    <row r="35" spans="1:9" ht="12.75" customHeight="1">
      <c r="A35" s="25" t="s">
        <v>3</v>
      </c>
      <c r="B35" s="133">
        <f>'[22]BD'!$AI168</f>
        <v>7204.2</v>
      </c>
      <c r="C35" s="134">
        <f>E6</f>
        <v>8150</v>
      </c>
      <c r="D35" s="135">
        <f>'[21]BD'!$Z168</f>
        <v>2718.3</v>
      </c>
      <c r="E35" s="136">
        <f>K6</f>
        <v>5989.9</v>
      </c>
      <c r="F35" s="18">
        <f>IF(OR(C35="",C35=0),"",B35/C35)</f>
        <v>0.8839509202453988</v>
      </c>
      <c r="G35" s="19">
        <f>IF(OR(E35="",E35=0),"",D35/E35)</f>
        <v>0.4538139200988331</v>
      </c>
      <c r="H35" s="137">
        <f>IF(OR(F35="",F35=0),"",(F35-G35)*100)</f>
        <v>43.01370001465657</v>
      </c>
      <c r="I35" s="127"/>
    </row>
    <row r="36" spans="1:8" ht="12.75" customHeight="1">
      <c r="A36" s="57" t="s">
        <v>71</v>
      </c>
      <c r="B36" s="133">
        <f>'[22]BD'!$AI169</f>
        <v>197.3</v>
      </c>
      <c r="C36" s="134">
        <f aca="true" t="shared" si="11" ref="C36:C56">E7</f>
        <v>0</v>
      </c>
      <c r="D36" s="135">
        <f>'[21]BD'!$Z169</f>
        <v>1453</v>
      </c>
      <c r="E36" s="136">
        <f aca="true" t="shared" si="12" ref="E36:E56">K7</f>
        <v>1596.2</v>
      </c>
      <c r="F36" s="18">
        <f aca="true" t="shared" si="13" ref="F36:F54">IF(OR(C36="",C36=0),"",B36/C36)</f>
      </c>
      <c r="G36" s="19">
        <f aca="true" t="shared" si="14" ref="G36:G54">IF(OR(E36="",E36=0),"",D36/E36)</f>
        <v>0.9102869314622227</v>
      </c>
      <c r="H36" s="137">
        <f aca="true" t="shared" si="15" ref="H36:H54">IF(OR(F36="",F36=0),"",(F36-G36)*100)</f>
      </c>
    </row>
    <row r="37" spans="1:8" ht="12.75" customHeight="1">
      <c r="A37" s="25" t="s">
        <v>4</v>
      </c>
      <c r="B37" s="133">
        <f>'[22]BD'!$AI170</f>
        <v>986.3</v>
      </c>
      <c r="C37" s="134">
        <f t="shared" si="11"/>
        <v>1800</v>
      </c>
      <c r="D37" s="135">
        <f>'[21]BD'!$Z170</f>
        <v>873.1</v>
      </c>
      <c r="E37" s="136">
        <f>K8</f>
        <v>2448.5</v>
      </c>
      <c r="F37" s="18">
        <f t="shared" si="13"/>
        <v>0.5479444444444445</v>
      </c>
      <c r="G37" s="19">
        <f t="shared" si="14"/>
        <v>0.356585664692669</v>
      </c>
      <c r="H37" s="137">
        <f t="shared" si="15"/>
        <v>19.135877975177547</v>
      </c>
    </row>
    <row r="38" spans="1:8" ht="12.75" customHeight="1">
      <c r="A38" s="25" t="s">
        <v>20</v>
      </c>
      <c r="B38" s="133">
        <f>'[22]BD'!$AI171</f>
        <v>0</v>
      </c>
      <c r="C38" s="134">
        <f t="shared" si="11"/>
        <v>0</v>
      </c>
      <c r="D38" s="135">
        <f>'[21]BD'!$Z171</f>
        <v>5.8</v>
      </c>
      <c r="E38" s="136">
        <f t="shared" si="12"/>
        <v>5.8</v>
      </c>
      <c r="F38" s="18">
        <f t="shared" si="13"/>
      </c>
      <c r="G38" s="19">
        <f>IF(OR(E38="",E38=0),"",D38/E38)</f>
        <v>1</v>
      </c>
      <c r="H38" s="137">
        <f t="shared" si="15"/>
      </c>
    </row>
    <row r="39" spans="1:8" ht="12.75" customHeight="1">
      <c r="A39" s="25" t="s">
        <v>5</v>
      </c>
      <c r="B39" s="133">
        <f>'[22]BD'!$AI172</f>
        <v>9.8</v>
      </c>
      <c r="C39" s="134">
        <f t="shared" si="11"/>
        <v>0</v>
      </c>
      <c r="D39" s="135">
        <f>'[21]BD'!$Z172</f>
        <v>20.3</v>
      </c>
      <c r="E39" s="136">
        <f t="shared" si="12"/>
        <v>6980.5</v>
      </c>
      <c r="F39" s="18">
        <f t="shared" si="13"/>
      </c>
      <c r="G39" s="19">
        <f t="shared" si="14"/>
        <v>0.002908101138886899</v>
      </c>
      <c r="H39" s="137">
        <f t="shared" si="15"/>
      </c>
    </row>
    <row r="40" spans="1:8" ht="12.75" customHeight="1">
      <c r="A40" s="25" t="s">
        <v>6</v>
      </c>
      <c r="B40" s="133">
        <f>'[22]BD'!$AI173</f>
        <v>49.6</v>
      </c>
      <c r="C40" s="134">
        <f t="shared" si="11"/>
        <v>200</v>
      </c>
      <c r="D40" s="135">
        <f>'[21]BD'!$Z173</f>
        <v>49.6</v>
      </c>
      <c r="E40" s="136">
        <f t="shared" si="12"/>
        <v>313.5</v>
      </c>
      <c r="F40" s="18">
        <f t="shared" si="13"/>
        <v>0.248</v>
      </c>
      <c r="G40" s="19">
        <f t="shared" si="14"/>
        <v>0.15821371610845295</v>
      </c>
      <c r="H40" s="137">
        <f t="shared" si="15"/>
        <v>8.978628389154705</v>
      </c>
    </row>
    <row r="41" spans="1:8" ht="12.75" customHeight="1">
      <c r="A41" s="25" t="s">
        <v>7</v>
      </c>
      <c r="B41" s="133">
        <f>'[22]BD'!$AI174</f>
        <v>32796.5</v>
      </c>
      <c r="C41" s="134">
        <f t="shared" si="11"/>
        <v>37000</v>
      </c>
      <c r="D41" s="135">
        <f>'[21]BD'!$Z174</f>
        <v>25029.2</v>
      </c>
      <c r="E41" s="136">
        <f t="shared" si="12"/>
        <v>28124.3</v>
      </c>
      <c r="F41" s="18">
        <f t="shared" si="13"/>
        <v>0.8863918918918919</v>
      </c>
      <c r="G41" s="19">
        <f t="shared" si="14"/>
        <v>0.889949260959384</v>
      </c>
      <c r="H41" s="137">
        <f t="shared" si="15"/>
        <v>-0.35573690674920444</v>
      </c>
    </row>
    <row r="42" spans="1:8" ht="12.75" customHeight="1">
      <c r="A42" s="25" t="s">
        <v>8</v>
      </c>
      <c r="B42" s="133">
        <f>'[22]BD'!$AI175</f>
        <v>124453.9</v>
      </c>
      <c r="C42" s="134">
        <f t="shared" si="11"/>
        <v>130000</v>
      </c>
      <c r="D42" s="135">
        <f>'[21]BD'!$Z175</f>
        <v>125503.3</v>
      </c>
      <c r="E42" s="136">
        <f t="shared" si="12"/>
        <v>130112.9</v>
      </c>
      <c r="F42" s="18">
        <f t="shared" si="13"/>
        <v>0.9573376923076923</v>
      </c>
      <c r="G42" s="19">
        <f t="shared" si="14"/>
        <v>0.9645723060511295</v>
      </c>
      <c r="H42" s="137">
        <f t="shared" si="15"/>
        <v>-0.7234613743437257</v>
      </c>
    </row>
    <row r="43" spans="1:8" ht="12.75" customHeight="1">
      <c r="A43" s="25" t="s">
        <v>19</v>
      </c>
      <c r="B43" s="133">
        <f>'[22]BD'!$AI176</f>
        <v>303.1</v>
      </c>
      <c r="C43" s="134">
        <f t="shared" si="11"/>
        <v>1160</v>
      </c>
      <c r="D43" s="135">
        <f>'[21]BD'!$Z176</f>
        <v>654.2</v>
      </c>
      <c r="E43" s="136">
        <f t="shared" si="12"/>
        <v>3918.1</v>
      </c>
      <c r="F43" s="18">
        <f t="shared" si="13"/>
        <v>0.2612931034482759</v>
      </c>
      <c r="G43" s="19">
        <f t="shared" si="14"/>
        <v>0.16696868380082183</v>
      </c>
      <c r="H43" s="137">
        <f t="shared" si="15"/>
        <v>9.432441964745406</v>
      </c>
    </row>
    <row r="44" spans="1:8" ht="12.75" customHeight="1">
      <c r="A44" s="25" t="s">
        <v>9</v>
      </c>
      <c r="B44" s="133">
        <f>'[22]BD'!$AI177</f>
        <v>0</v>
      </c>
      <c r="C44" s="134">
        <f t="shared" si="11"/>
        <v>0</v>
      </c>
      <c r="D44" s="135">
        <f>'[21]BD'!$Z177</f>
        <v>0</v>
      </c>
      <c r="E44" s="136">
        <f t="shared" si="12"/>
        <v>1363.1</v>
      </c>
      <c r="F44" s="18">
        <f t="shared" si="13"/>
      </c>
      <c r="G44" s="19">
        <f t="shared" si="14"/>
        <v>0</v>
      </c>
      <c r="H44" s="137">
        <f t="shared" si="15"/>
      </c>
    </row>
    <row r="45" spans="1:8" ht="12.75" customHeight="1">
      <c r="A45" s="25" t="s">
        <v>21</v>
      </c>
      <c r="B45" s="133">
        <f>'[22]BD'!$AI178</f>
        <v>12.7</v>
      </c>
      <c r="C45" s="134">
        <f t="shared" si="11"/>
        <v>0</v>
      </c>
      <c r="D45" s="135">
        <f>'[21]BD'!$Z178</f>
        <v>12.7</v>
      </c>
      <c r="E45" s="136">
        <f t="shared" si="12"/>
        <v>12.7</v>
      </c>
      <c r="F45" s="18">
        <f t="shared" si="13"/>
      </c>
      <c r="G45" s="19">
        <f t="shared" si="14"/>
        <v>1</v>
      </c>
      <c r="H45" s="137">
        <f t="shared" si="15"/>
      </c>
    </row>
    <row r="46" spans="1:8" ht="12.75" customHeight="1">
      <c r="A46" s="25" t="s">
        <v>10</v>
      </c>
      <c r="B46" s="133">
        <f>'[22]BD'!$AI179</f>
        <v>177</v>
      </c>
      <c r="C46" s="134">
        <f t="shared" si="11"/>
        <v>0</v>
      </c>
      <c r="D46" s="135">
        <f>'[21]BD'!$Z179</f>
        <v>567.4</v>
      </c>
      <c r="E46" s="136">
        <f t="shared" si="12"/>
        <v>567.4</v>
      </c>
      <c r="F46" s="18">
        <f t="shared" si="13"/>
      </c>
      <c r="G46" s="19">
        <f t="shared" si="14"/>
        <v>1</v>
      </c>
      <c r="H46" s="137">
        <f t="shared" si="15"/>
      </c>
    </row>
    <row r="47" spans="1:8" ht="12.75" customHeight="1">
      <c r="A47" s="25" t="s">
        <v>11</v>
      </c>
      <c r="B47" s="133">
        <f>'[22]BD'!$AI180</f>
        <v>131876.9</v>
      </c>
      <c r="C47" s="134">
        <f t="shared" si="11"/>
        <v>194000</v>
      </c>
      <c r="D47" s="135">
        <f>'[21]BD'!$Z180</f>
        <v>124372.4</v>
      </c>
      <c r="E47" s="136">
        <f t="shared" si="12"/>
        <v>158528.8</v>
      </c>
      <c r="F47" s="18">
        <f t="shared" si="13"/>
        <v>0.6797778350515463</v>
      </c>
      <c r="G47" s="19">
        <f t="shared" si="14"/>
        <v>0.7845413577848316</v>
      </c>
      <c r="H47" s="137">
        <f t="shared" si="15"/>
        <v>-10.476352273328526</v>
      </c>
    </row>
    <row r="48" spans="1:8" ht="12.75" customHeight="1">
      <c r="A48" s="25" t="s">
        <v>12</v>
      </c>
      <c r="B48" s="133">
        <f>'[22]BD'!$AI181</f>
        <v>240311.7</v>
      </c>
      <c r="C48" s="134">
        <f t="shared" si="11"/>
        <v>530000</v>
      </c>
      <c r="D48" s="135">
        <f>'[21]BD'!$Z181</f>
        <v>227563.3</v>
      </c>
      <c r="E48" s="136">
        <f t="shared" si="12"/>
        <v>448152.3</v>
      </c>
      <c r="F48" s="18">
        <f t="shared" si="13"/>
        <v>0.4534183018867925</v>
      </c>
      <c r="G48" s="19">
        <f t="shared" si="14"/>
        <v>0.507781171713277</v>
      </c>
      <c r="H48" s="137">
        <f t="shared" si="15"/>
        <v>-5.436286982648447</v>
      </c>
    </row>
    <row r="49" spans="1:8" ht="12.75" customHeight="1">
      <c r="A49" s="25" t="s">
        <v>13</v>
      </c>
      <c r="B49" s="133">
        <f>'[22]BD'!$AI182</f>
        <v>6767.6</v>
      </c>
      <c r="C49" s="134">
        <f t="shared" si="11"/>
        <v>17000</v>
      </c>
      <c r="D49" s="135">
        <f>'[21]BD'!$Z182</f>
        <v>6013.2</v>
      </c>
      <c r="E49" s="136">
        <f t="shared" si="12"/>
        <v>14766.7</v>
      </c>
      <c r="F49" s="18">
        <f t="shared" si="13"/>
        <v>0.3980941176470588</v>
      </c>
      <c r="G49" s="19">
        <f t="shared" si="14"/>
        <v>0.4072135277347003</v>
      </c>
      <c r="H49" s="137">
        <f t="shared" si="15"/>
        <v>-0.91194100876415</v>
      </c>
    </row>
    <row r="50" spans="1:8" ht="12.75" customHeight="1">
      <c r="A50" s="25" t="s">
        <v>14</v>
      </c>
      <c r="B50" s="133">
        <f>'[22]BD'!$AI183</f>
        <v>174143</v>
      </c>
      <c r="C50" s="134">
        <f t="shared" si="11"/>
        <v>238000</v>
      </c>
      <c r="D50" s="135">
        <f>'[21]BD'!$Z183</f>
        <v>139030.3</v>
      </c>
      <c r="E50" s="136">
        <f t="shared" si="12"/>
        <v>160873.2</v>
      </c>
      <c r="F50" s="18">
        <f t="shared" si="13"/>
        <v>0.7316932773109244</v>
      </c>
      <c r="G50" s="19">
        <f t="shared" si="14"/>
        <v>0.8642228786398231</v>
      </c>
      <c r="H50" s="137">
        <f t="shared" si="15"/>
        <v>-13.252960132889868</v>
      </c>
    </row>
    <row r="51" spans="1:8" ht="12.75" customHeight="1">
      <c r="A51" s="25" t="s">
        <v>15</v>
      </c>
      <c r="B51" s="133">
        <f>'[22]BD'!$AI184</f>
        <v>350.3</v>
      </c>
      <c r="C51" s="134">
        <f t="shared" si="11"/>
        <v>600</v>
      </c>
      <c r="D51" s="135">
        <f>'[21]BD'!$Z184</f>
        <v>361.6</v>
      </c>
      <c r="E51" s="136">
        <f t="shared" si="12"/>
        <v>1678</v>
      </c>
      <c r="F51" s="18">
        <f t="shared" si="13"/>
        <v>0.5838333333333333</v>
      </c>
      <c r="G51" s="19">
        <f t="shared" si="14"/>
        <v>0.2154946364719905</v>
      </c>
      <c r="H51" s="137">
        <f t="shared" si="15"/>
        <v>36.83386968613428</v>
      </c>
    </row>
    <row r="52" spans="1:8" ht="12.75" customHeight="1">
      <c r="A52" s="25" t="s">
        <v>22</v>
      </c>
      <c r="B52" s="133">
        <f>'[22]BD'!$AI185</f>
        <v>382.9</v>
      </c>
      <c r="C52" s="134">
        <f t="shared" si="11"/>
        <v>1800</v>
      </c>
      <c r="D52" s="135">
        <f>'[21]BD'!$Z185</f>
        <v>1110.2</v>
      </c>
      <c r="E52" s="136">
        <f t="shared" si="12"/>
        <v>1600.6</v>
      </c>
      <c r="F52" s="18">
        <f t="shared" si="13"/>
        <v>0.2127222222222222</v>
      </c>
      <c r="G52" s="19">
        <f t="shared" si="14"/>
        <v>0.6936148944145946</v>
      </c>
      <c r="H52" s="137">
        <f t="shared" si="15"/>
        <v>-48.089267219237236</v>
      </c>
    </row>
    <row r="53" spans="1:8" ht="12.75" customHeight="1">
      <c r="A53" s="25" t="s">
        <v>16</v>
      </c>
      <c r="B53" s="133">
        <f>'[22]BD'!$AI186</f>
        <v>179676.5</v>
      </c>
      <c r="C53" s="134">
        <f t="shared" si="11"/>
        <v>350000</v>
      </c>
      <c r="D53" s="135">
        <f>'[21]BD'!$Z186</f>
        <v>168244.9</v>
      </c>
      <c r="E53" s="136">
        <f t="shared" si="12"/>
        <v>287076.1</v>
      </c>
      <c r="F53" s="18">
        <f t="shared" si="13"/>
        <v>0.5133614285714285</v>
      </c>
      <c r="G53" s="19">
        <f t="shared" si="14"/>
        <v>0.5860637649738171</v>
      </c>
      <c r="H53" s="137">
        <f t="shared" si="15"/>
        <v>-7.270233640238855</v>
      </c>
    </row>
    <row r="54" spans="1:8" ht="12.75" customHeight="1">
      <c r="A54" s="25" t="s">
        <v>17</v>
      </c>
      <c r="B54" s="133">
        <f>'[22]BD'!$AI187</f>
        <v>155223.4</v>
      </c>
      <c r="C54" s="134">
        <f t="shared" si="11"/>
        <v>238000</v>
      </c>
      <c r="D54" s="135">
        <f>'[21]BD'!$Z187</f>
        <v>159786.1</v>
      </c>
      <c r="E54" s="136">
        <f t="shared" si="12"/>
        <v>189817.2</v>
      </c>
      <c r="F54" s="18">
        <f t="shared" si="13"/>
        <v>0.6521991596638655</v>
      </c>
      <c r="G54" s="19">
        <f t="shared" si="14"/>
        <v>0.8417893636614595</v>
      </c>
      <c r="H54" s="137">
        <f t="shared" si="15"/>
        <v>-18.959020399759396</v>
      </c>
    </row>
    <row r="55" spans="1:8" ht="12.75" customHeight="1">
      <c r="A55" s="25"/>
      <c r="B55" s="133"/>
      <c r="C55" s="134"/>
      <c r="D55" s="135"/>
      <c r="E55" s="136"/>
      <c r="F55" s="18">
        <f>IF(OR(E26="",E26=0),"",B55/E26)</f>
      </c>
      <c r="G55" s="19">
        <f>IF(OR(K26="",K26=0),"",D55/K26)</f>
      </c>
      <c r="H55" s="137"/>
    </row>
    <row r="56" spans="1:8" s="91" customFormat="1" ht="15.75" customHeight="1" thickBot="1">
      <c r="A56" s="138" t="s">
        <v>18</v>
      </c>
      <c r="B56" s="139">
        <f>IF(SUM(B35:B54)=0,"",SUM(B35:B54))</f>
        <v>1054922.7</v>
      </c>
      <c r="C56" s="140">
        <f t="shared" si="11"/>
        <v>1747710</v>
      </c>
      <c r="D56" s="141">
        <f>IF(SUM(D35:D54)=0,"",SUM(D35:D54))</f>
        <v>983368.9</v>
      </c>
      <c r="E56" s="142">
        <f t="shared" si="12"/>
        <v>1443925.7999999998</v>
      </c>
      <c r="F56" s="143">
        <f>IF(OR(C56="",C56=0),"",B56/C56)</f>
        <v>0.6036028288446024</v>
      </c>
      <c r="G56" s="144">
        <f>IF(OR(E56="",E56=0),"",D56/E56)</f>
        <v>0.6810383885376936</v>
      </c>
      <c r="H56" s="145">
        <f>IF(OR(F56="",F56=0),"",(F56-G56)*100)</f>
        <v>-7.743555969309124</v>
      </c>
    </row>
    <row r="57" spans="1:12" s="127" customFormat="1" ht="64.5" customHeight="1" thickBot="1">
      <c r="A57" s="146"/>
      <c r="B57" s="281" t="s">
        <v>107</v>
      </c>
      <c r="C57" s="281"/>
      <c r="D57" s="281"/>
      <c r="E57" s="281"/>
      <c r="F57" s="281"/>
      <c r="G57" s="281"/>
      <c r="H57" s="281"/>
      <c r="I57" s="2"/>
      <c r="J57" s="2"/>
      <c r="K57" s="2"/>
      <c r="L57" s="2"/>
    </row>
    <row r="58" spans="1:9" s="24" customFormat="1" ht="15.75">
      <c r="A58" s="23"/>
      <c r="B58" s="261" t="s">
        <v>73</v>
      </c>
      <c r="C58" s="262"/>
      <c r="D58" s="263"/>
      <c r="E58" s="264" t="s">
        <v>74</v>
      </c>
      <c r="F58" s="265"/>
      <c r="G58" s="266"/>
      <c r="H58" s="267" t="s">
        <v>82</v>
      </c>
      <c r="I58" s="268"/>
    </row>
    <row r="59" spans="1:9" ht="12.75" customHeight="1">
      <c r="A59" s="147"/>
      <c r="B59" s="148" t="s">
        <v>83</v>
      </c>
      <c r="C59" s="28" t="s">
        <v>83</v>
      </c>
      <c r="D59" s="149" t="s">
        <v>84</v>
      </c>
      <c r="E59" s="12" t="s">
        <v>83</v>
      </c>
      <c r="F59" s="13" t="s">
        <v>83</v>
      </c>
      <c r="G59" s="150" t="s">
        <v>84</v>
      </c>
      <c r="H59" s="12" t="str">
        <f aca="true" t="shared" si="16" ref="H59:I61">F59</f>
        <v>Stocks en </v>
      </c>
      <c r="I59" s="151" t="str">
        <f t="shared" si="16"/>
        <v>Coll.réalisée + </v>
      </c>
    </row>
    <row r="60" spans="1:9" ht="12.75" customHeight="1">
      <c r="A60" s="25"/>
      <c r="B60" s="148" t="s">
        <v>85</v>
      </c>
      <c r="C60" s="28" t="s">
        <v>85</v>
      </c>
      <c r="D60" s="149" t="s">
        <v>86</v>
      </c>
      <c r="E60" s="12" t="s">
        <v>85</v>
      </c>
      <c r="F60" s="13" t="s">
        <v>85</v>
      </c>
      <c r="G60" s="150" t="s">
        <v>86</v>
      </c>
      <c r="H60" s="12" t="str">
        <f t="shared" si="16"/>
        <v>dépôt au </v>
      </c>
      <c r="I60" s="151" t="str">
        <f t="shared" si="16"/>
        <v>Dépôts au</v>
      </c>
    </row>
    <row r="61" spans="1:9" ht="12.75" customHeight="1">
      <c r="A61" s="25"/>
      <c r="B61" s="152" t="str">
        <f>B32</f>
        <v> 1er oct.</v>
      </c>
      <c r="C61" s="153" t="str">
        <f>B32</f>
        <v> 1er oct.</v>
      </c>
      <c r="D61" s="154" t="str">
        <f>B32</f>
        <v> 1er oct.</v>
      </c>
      <c r="E61" s="155" t="str">
        <f>D32</f>
        <v> 1er oct.</v>
      </c>
      <c r="F61" s="156" t="str">
        <f>D32</f>
        <v> 1er oct.</v>
      </c>
      <c r="G61" s="157" t="str">
        <f>D32</f>
        <v> 1er oct.</v>
      </c>
      <c r="H61" s="12" t="str">
        <f t="shared" si="16"/>
        <v> 1er oct.</v>
      </c>
      <c r="I61" s="158" t="str">
        <f t="shared" si="16"/>
        <v> 1er oct.</v>
      </c>
    </row>
    <row r="62" spans="1:9" ht="12.75" customHeight="1">
      <c r="A62" s="39"/>
      <c r="B62" s="121" t="s">
        <v>2</v>
      </c>
      <c r="C62" s="159" t="s">
        <v>87</v>
      </c>
      <c r="D62" s="122" t="s">
        <v>87</v>
      </c>
      <c r="E62" s="123" t="s">
        <v>2</v>
      </c>
      <c r="F62" s="45" t="s">
        <v>88</v>
      </c>
      <c r="G62" s="46" t="s">
        <v>88</v>
      </c>
      <c r="H62" s="160"/>
      <c r="I62" s="161"/>
    </row>
    <row r="63" spans="1:9" ht="12.75" customHeight="1">
      <c r="A63" s="25"/>
      <c r="B63" s="162"/>
      <c r="C63" s="163"/>
      <c r="D63" s="164"/>
      <c r="E63" s="131"/>
      <c r="F63" s="33"/>
      <c r="G63" s="52"/>
      <c r="H63" s="165"/>
      <c r="I63" s="166"/>
    </row>
    <row r="64" spans="1:9" ht="12.75" customHeight="1">
      <c r="A64" s="25" t="s">
        <v>3</v>
      </c>
      <c r="B64" s="167">
        <v>1105.7</v>
      </c>
      <c r="C64" s="168">
        <f aca="true" t="shared" si="17" ref="C64:C83">IF(OR(E6="",E6=0),"",B64/E6)</f>
        <v>0.13566871165644173</v>
      </c>
      <c r="D64" s="169">
        <f>IF(E6="","",(B35+B64)/E6)</f>
        <v>1.0196196319018405</v>
      </c>
      <c r="E64" s="170">
        <v>484.8</v>
      </c>
      <c r="F64" s="171">
        <f aca="true" t="shared" si="18" ref="F64:F83">IF(OR(K6="",K6=0),"",E64/K6)</f>
        <v>0.08093624267516987</v>
      </c>
      <c r="G64" s="172">
        <f aca="true" t="shared" si="19" ref="G64:G73">IF(K6="","",(D35+E64)/K6)</f>
        <v>0.534750162774003</v>
      </c>
      <c r="H64" s="173">
        <f>IF(OR(C64="",C64=0),"",(C64-F64)*100)</f>
        <v>5.4732468981271865</v>
      </c>
      <c r="I64" s="174">
        <f>IF(OR(D64="",D64=0),"",(D64-G64)*100)</f>
        <v>48.48694691278374</v>
      </c>
    </row>
    <row r="65" spans="1:9" ht="12.75" customHeight="1">
      <c r="A65" s="57" t="s">
        <v>71</v>
      </c>
      <c r="B65" s="167">
        <v>46.9</v>
      </c>
      <c r="C65" s="168">
        <f t="shared" si="17"/>
      </c>
      <c r="D65" s="169"/>
      <c r="E65" s="170">
        <v>0</v>
      </c>
      <c r="F65" s="171">
        <f t="shared" si="18"/>
        <v>0</v>
      </c>
      <c r="G65" s="172">
        <f t="shared" si="19"/>
        <v>0.9102869314622227</v>
      </c>
      <c r="H65" s="173">
        <f aca="true" t="shared" si="20" ref="H65:I83">IF(OR(C65="",C65=0),"",(C65-F65)*100)</f>
      </c>
      <c r="I65" s="174"/>
    </row>
    <row r="66" spans="1:9" ht="12.75" customHeight="1">
      <c r="A66" s="25" t="s">
        <v>4</v>
      </c>
      <c r="B66" s="167">
        <v>87.9</v>
      </c>
      <c r="C66" s="168">
        <f t="shared" si="17"/>
        <v>0.04883333333333334</v>
      </c>
      <c r="D66" s="169">
        <f>IF(E8="","",(B37+B66)/E8)</f>
        <v>0.5967777777777779</v>
      </c>
      <c r="E66" s="170">
        <v>95.5</v>
      </c>
      <c r="F66" s="171">
        <f t="shared" si="18"/>
        <v>0.03900347151317133</v>
      </c>
      <c r="G66" s="172">
        <f t="shared" si="19"/>
        <v>0.3955891362058403</v>
      </c>
      <c r="H66" s="173">
        <f t="shared" si="20"/>
        <v>0.982986182016201</v>
      </c>
      <c r="I66" s="174">
        <f t="shared" si="20"/>
        <v>20.118864157193755</v>
      </c>
    </row>
    <row r="67" spans="1:9" ht="12.75" customHeight="1">
      <c r="A67" s="25" t="s">
        <v>20</v>
      </c>
      <c r="B67" s="167">
        <v>0</v>
      </c>
      <c r="C67" s="168">
        <f t="shared" si="17"/>
      </c>
      <c r="D67" s="169"/>
      <c r="E67" s="170">
        <v>0</v>
      </c>
      <c r="F67" s="171">
        <f t="shared" si="18"/>
        <v>0</v>
      </c>
      <c r="G67" s="172">
        <f t="shared" si="19"/>
        <v>1</v>
      </c>
      <c r="H67" s="173">
        <f t="shared" si="20"/>
      </c>
      <c r="I67" s="174"/>
    </row>
    <row r="68" spans="1:9" ht="12.75" customHeight="1">
      <c r="A68" s="25" t="s">
        <v>5</v>
      </c>
      <c r="B68" s="167">
        <v>0</v>
      </c>
      <c r="C68" s="168">
        <f t="shared" si="17"/>
      </c>
      <c r="D68" s="169"/>
      <c r="E68" s="170">
        <v>0</v>
      </c>
      <c r="F68" s="171">
        <f t="shared" si="18"/>
        <v>0</v>
      </c>
      <c r="G68" s="172">
        <f t="shared" si="19"/>
        <v>0.002908101138886899</v>
      </c>
      <c r="H68" s="173">
        <f t="shared" si="20"/>
      </c>
      <c r="I68" s="174"/>
    </row>
    <row r="69" spans="1:9" ht="12.75" customHeight="1">
      <c r="A69" s="25" t="s">
        <v>6</v>
      </c>
      <c r="B69" s="167">
        <v>27.7</v>
      </c>
      <c r="C69" s="168">
        <f t="shared" si="17"/>
        <v>0.13849999999999998</v>
      </c>
      <c r="D69" s="169">
        <f>IF(E11="","",(B40+B69)/E11)</f>
        <v>0.3865</v>
      </c>
      <c r="E69" s="170">
        <v>0</v>
      </c>
      <c r="F69" s="171">
        <f t="shared" si="18"/>
        <v>0</v>
      </c>
      <c r="G69" s="172">
        <f t="shared" si="19"/>
        <v>0.15821371610845295</v>
      </c>
      <c r="H69" s="173">
        <f t="shared" si="20"/>
        <v>13.849999999999998</v>
      </c>
      <c r="I69" s="174">
        <f t="shared" si="20"/>
        <v>22.828628389154705</v>
      </c>
    </row>
    <row r="70" spans="1:9" ht="12.75" customHeight="1">
      <c r="A70" s="25" t="s">
        <v>7</v>
      </c>
      <c r="B70" s="167">
        <v>55.9</v>
      </c>
      <c r="C70" s="168">
        <f t="shared" si="17"/>
        <v>0.0015108108108108109</v>
      </c>
      <c r="D70" s="169">
        <f>IF(E12="","",(B41+B70)/E12)</f>
        <v>0.8879027027027028</v>
      </c>
      <c r="E70" s="170">
        <v>601.1</v>
      </c>
      <c r="F70" s="171">
        <f t="shared" si="18"/>
        <v>0.021372976394079143</v>
      </c>
      <c r="G70" s="172">
        <f t="shared" si="19"/>
        <v>0.9113222373534631</v>
      </c>
      <c r="H70" s="173">
        <f t="shared" si="20"/>
        <v>-1.986216558326833</v>
      </c>
      <c r="I70" s="174">
        <f t="shared" si="20"/>
        <v>-2.34195346507603</v>
      </c>
    </row>
    <row r="71" spans="1:9" ht="12.75" customHeight="1">
      <c r="A71" s="25" t="s">
        <v>8</v>
      </c>
      <c r="B71" s="167">
        <v>6694.9</v>
      </c>
      <c r="C71" s="168">
        <f t="shared" si="17"/>
        <v>0.05149923076923077</v>
      </c>
      <c r="D71" s="169">
        <f>IF(E13="","",(B42+B71)/E13)</f>
        <v>1.008836923076923</v>
      </c>
      <c r="E71" s="170">
        <v>1881.1</v>
      </c>
      <c r="F71" s="171">
        <f t="shared" si="18"/>
        <v>0.01445744426571078</v>
      </c>
      <c r="G71" s="172">
        <f t="shared" si="19"/>
        <v>0.9790297503168404</v>
      </c>
      <c r="H71" s="173">
        <f t="shared" si="20"/>
        <v>3.704178650351999</v>
      </c>
      <c r="I71" s="174">
        <f t="shared" si="20"/>
        <v>2.98071727600826</v>
      </c>
    </row>
    <row r="72" spans="1:9" ht="12.75" customHeight="1">
      <c r="A72" s="25" t="s">
        <v>19</v>
      </c>
      <c r="B72" s="167">
        <v>44.5</v>
      </c>
      <c r="C72" s="168">
        <f t="shared" si="17"/>
        <v>0.03836206896551724</v>
      </c>
      <c r="D72" s="169">
        <f>IF(E14="","",(B43+B72)/E14)</f>
        <v>0.29965517241379314</v>
      </c>
      <c r="E72" s="170">
        <v>0</v>
      </c>
      <c r="F72" s="171">
        <f t="shared" si="18"/>
        <v>0</v>
      </c>
      <c r="G72" s="172">
        <f t="shared" si="19"/>
        <v>0.16696868380082183</v>
      </c>
      <c r="H72" s="173">
        <f t="shared" si="20"/>
        <v>3.836206896551724</v>
      </c>
      <c r="I72" s="174">
        <f t="shared" si="20"/>
        <v>13.26864886129713</v>
      </c>
    </row>
    <row r="73" spans="1:9" ht="12.75" customHeight="1">
      <c r="A73" s="25" t="s">
        <v>9</v>
      </c>
      <c r="B73" s="167">
        <v>0</v>
      </c>
      <c r="C73" s="168">
        <f t="shared" si="17"/>
      </c>
      <c r="D73" s="169"/>
      <c r="E73" s="170">
        <v>0</v>
      </c>
      <c r="F73" s="171">
        <f t="shared" si="18"/>
        <v>0</v>
      </c>
      <c r="G73" s="172">
        <f t="shared" si="19"/>
        <v>0</v>
      </c>
      <c r="H73" s="173">
        <f t="shared" si="20"/>
      </c>
      <c r="I73" s="174"/>
    </row>
    <row r="74" spans="1:9" ht="12.75" customHeight="1">
      <c r="A74" s="25" t="s">
        <v>21</v>
      </c>
      <c r="B74" s="167">
        <v>0</v>
      </c>
      <c r="C74" s="168">
        <f t="shared" si="17"/>
      </c>
      <c r="D74" s="169"/>
      <c r="E74" s="170">
        <v>0</v>
      </c>
      <c r="F74" s="171">
        <f t="shared" si="18"/>
        <v>0</v>
      </c>
      <c r="G74" s="172"/>
      <c r="H74" s="173">
        <f t="shared" si="20"/>
      </c>
      <c r="I74" s="174"/>
    </row>
    <row r="75" spans="1:9" ht="12.75" customHeight="1">
      <c r="A75" s="25" t="s">
        <v>10</v>
      </c>
      <c r="B75" s="167">
        <v>0</v>
      </c>
      <c r="C75" s="168">
        <f>IF(OR(E17="",E17=0),"",B75/E17)</f>
      </c>
      <c r="D75" s="169"/>
      <c r="E75" s="170">
        <v>0</v>
      </c>
      <c r="F75" s="171">
        <f>IF(OR(K17="",K17=0),"",E75/K17)</f>
        <v>0</v>
      </c>
      <c r="G75" s="172">
        <f aca="true" t="shared" si="21" ref="G75:G83">IF(K17="","",(D46+E75)/K17)</f>
        <v>1</v>
      </c>
      <c r="H75" s="173">
        <f t="shared" si="20"/>
      </c>
      <c r="I75" s="174"/>
    </row>
    <row r="76" spans="1:9" ht="12.75" customHeight="1">
      <c r="A76" s="25" t="s">
        <v>11</v>
      </c>
      <c r="B76" s="167">
        <v>41924.2</v>
      </c>
      <c r="C76" s="168">
        <f t="shared" si="17"/>
        <v>0.2161041237113402</v>
      </c>
      <c r="D76" s="169">
        <f aca="true" t="shared" si="22" ref="D76:D83">IF(E18="","",(B47+B76)/E18)</f>
        <v>0.8958819587628865</v>
      </c>
      <c r="E76" s="170">
        <v>7963</v>
      </c>
      <c r="F76" s="171">
        <f t="shared" si="18"/>
        <v>0.05023062055601254</v>
      </c>
      <c r="G76" s="172">
        <f t="shared" si="21"/>
        <v>0.834771978340844</v>
      </c>
      <c r="H76" s="173">
        <f t="shared" si="20"/>
        <v>16.587350315532763</v>
      </c>
      <c r="I76" s="174">
        <f t="shared" si="20"/>
        <v>6.1109980422042405</v>
      </c>
    </row>
    <row r="77" spans="1:9" ht="12.75" customHeight="1">
      <c r="A77" s="25" t="s">
        <v>12</v>
      </c>
      <c r="B77" s="167">
        <v>77905.2</v>
      </c>
      <c r="C77" s="168">
        <f t="shared" si="17"/>
        <v>0.1469909433962264</v>
      </c>
      <c r="D77" s="169">
        <f t="shared" si="22"/>
        <v>0.6004092452830189</v>
      </c>
      <c r="E77" s="170">
        <v>65246.6</v>
      </c>
      <c r="F77" s="171">
        <f t="shared" si="18"/>
        <v>0.14559023796151443</v>
      </c>
      <c r="G77" s="172">
        <f t="shared" si="21"/>
        <v>0.6533714096747913</v>
      </c>
      <c r="H77" s="173">
        <f t="shared" si="20"/>
        <v>0.1400705434711963</v>
      </c>
      <c r="I77" s="174">
        <f t="shared" si="20"/>
        <v>-5.296216439177249</v>
      </c>
    </row>
    <row r="78" spans="1:9" ht="12.75" customHeight="1">
      <c r="A78" s="25" t="s">
        <v>13</v>
      </c>
      <c r="B78" s="167">
        <v>2310.5</v>
      </c>
      <c r="C78" s="168">
        <f t="shared" si="17"/>
        <v>0.13591176470588234</v>
      </c>
      <c r="D78" s="169">
        <f t="shared" si="22"/>
        <v>0.5340058823529412</v>
      </c>
      <c r="E78" s="170">
        <v>1525.1</v>
      </c>
      <c r="F78" s="171">
        <f t="shared" si="18"/>
        <v>0.10327967656957884</v>
      </c>
      <c r="G78" s="172">
        <f t="shared" si="21"/>
        <v>0.5104932043042791</v>
      </c>
      <c r="H78" s="173">
        <f t="shared" si="20"/>
        <v>3.26320881363035</v>
      </c>
      <c r="I78" s="174">
        <f t="shared" si="20"/>
        <v>2.3512678048662083</v>
      </c>
    </row>
    <row r="79" spans="1:9" ht="12.75" customHeight="1">
      <c r="A79" s="25" t="s">
        <v>14</v>
      </c>
      <c r="B79" s="167">
        <v>43439.3</v>
      </c>
      <c r="C79" s="168">
        <f t="shared" si="17"/>
        <v>0.18251806722689076</v>
      </c>
      <c r="D79" s="169">
        <f t="shared" si="22"/>
        <v>0.914211344537815</v>
      </c>
      <c r="E79" s="170">
        <v>9866.1</v>
      </c>
      <c r="F79" s="171">
        <f t="shared" si="18"/>
        <v>0.061328425119908096</v>
      </c>
      <c r="G79" s="172">
        <f t="shared" si="21"/>
        <v>0.9255513037597312</v>
      </c>
      <c r="H79" s="173">
        <f t="shared" si="20"/>
        <v>12.118964210698266</v>
      </c>
      <c r="I79" s="174">
        <f t="shared" si="20"/>
        <v>-1.1339959221916107</v>
      </c>
    </row>
    <row r="80" spans="1:9" ht="12.75" customHeight="1">
      <c r="A80" s="25" t="s">
        <v>15</v>
      </c>
      <c r="B80" s="167">
        <v>0</v>
      </c>
      <c r="C80" s="168">
        <f t="shared" si="17"/>
        <v>0</v>
      </c>
      <c r="D80" s="169">
        <f t="shared" si="22"/>
        <v>0.5838333333333333</v>
      </c>
      <c r="E80" s="170">
        <v>0</v>
      </c>
      <c r="F80" s="171">
        <f t="shared" si="18"/>
        <v>0</v>
      </c>
      <c r="G80" s="172">
        <f t="shared" si="21"/>
        <v>0.2154946364719905</v>
      </c>
      <c r="H80" s="173">
        <f t="shared" si="20"/>
      </c>
      <c r="I80" s="174">
        <f t="shared" si="20"/>
        <v>36.83386968613428</v>
      </c>
    </row>
    <row r="81" spans="1:9" ht="12.75" customHeight="1">
      <c r="A81" s="25" t="s">
        <v>22</v>
      </c>
      <c r="B81" s="167">
        <v>263.4</v>
      </c>
      <c r="C81" s="168">
        <f t="shared" si="17"/>
        <v>0.14633333333333332</v>
      </c>
      <c r="D81" s="169">
        <f t="shared" si="22"/>
        <v>0.3590555555555555</v>
      </c>
      <c r="E81" s="170">
        <v>111.3</v>
      </c>
      <c r="F81" s="171">
        <f t="shared" si="18"/>
        <v>0.06953642384105961</v>
      </c>
      <c r="G81" s="172">
        <f t="shared" si="21"/>
        <v>0.7631513182556542</v>
      </c>
      <c r="H81" s="173">
        <f t="shared" si="20"/>
        <v>7.67969094922737</v>
      </c>
      <c r="I81" s="174">
        <f t="shared" si="20"/>
        <v>-40.409576270009865</v>
      </c>
    </row>
    <row r="82" spans="1:9" ht="12.75" customHeight="1">
      <c r="A82" s="25" t="s">
        <v>16</v>
      </c>
      <c r="B82" s="167">
        <v>74359.5</v>
      </c>
      <c r="C82" s="168">
        <f t="shared" si="17"/>
        <v>0.21245571428571428</v>
      </c>
      <c r="D82" s="169">
        <f t="shared" si="22"/>
        <v>0.7258171428571428</v>
      </c>
      <c r="E82" s="170">
        <v>38122.9</v>
      </c>
      <c r="F82" s="171">
        <f t="shared" si="18"/>
        <v>0.1327971921034179</v>
      </c>
      <c r="G82" s="172">
        <f t="shared" si="21"/>
        <v>0.718860957077235</v>
      </c>
      <c r="H82" s="173">
        <f t="shared" si="20"/>
        <v>7.965852218229638</v>
      </c>
      <c r="I82" s="174">
        <f t="shared" si="20"/>
        <v>0.6956185779907864</v>
      </c>
    </row>
    <row r="83" spans="1:9" ht="12.75" customHeight="1">
      <c r="A83" s="25" t="s">
        <v>17</v>
      </c>
      <c r="B83" s="167">
        <v>18317.2</v>
      </c>
      <c r="C83" s="168">
        <f t="shared" si="17"/>
        <v>0.07696302521008404</v>
      </c>
      <c r="D83" s="169">
        <f t="shared" si="22"/>
        <v>0.7291621848739496</v>
      </c>
      <c r="E83" s="170">
        <v>9673.1</v>
      </c>
      <c r="F83" s="171">
        <f t="shared" si="18"/>
        <v>0.05096008159429177</v>
      </c>
      <c r="G83" s="172">
        <f t="shared" si="21"/>
        <v>0.8927494452557513</v>
      </c>
      <c r="H83" s="173">
        <f t="shared" si="20"/>
        <v>2.6002943615792264</v>
      </c>
      <c r="I83" s="174">
        <f t="shared" si="20"/>
        <v>-16.358726038180173</v>
      </c>
    </row>
    <row r="84" spans="1:9" ht="12.75" customHeight="1">
      <c r="A84" s="25"/>
      <c r="B84" s="133"/>
      <c r="C84" s="176"/>
      <c r="D84" s="169"/>
      <c r="E84" s="135"/>
      <c r="F84" s="177"/>
      <c r="G84" s="178"/>
      <c r="H84" s="179"/>
      <c r="I84" s="180"/>
    </row>
    <row r="85" spans="1:9" ht="16.5" thickBot="1">
      <c r="A85" s="138" t="s">
        <v>18</v>
      </c>
      <c r="B85" s="139">
        <f>IF(SUM(B64:B83)=0,"",SUM(B64:B83))</f>
        <v>266582.8</v>
      </c>
      <c r="C85" s="181">
        <f>IF(OR(E27="",E27=0),"",B85/E27)</f>
        <v>0.15253262841089196</v>
      </c>
      <c r="D85" s="182">
        <f>IF(E27="","",(B56+B85)/E27)</f>
        <v>0.7561354572554944</v>
      </c>
      <c r="E85" s="141">
        <f>IF(SUM(E64:E83)=0,"",SUM(E64:E83))</f>
        <v>135570.60000000003</v>
      </c>
      <c r="F85" s="183">
        <f>IF(OR(K27="",K27=0),"",E85/K27)</f>
        <v>0.09389028161973424</v>
      </c>
      <c r="G85" s="184">
        <f>IF(K27="","",(D56+E85)/K27)</f>
        <v>0.7749286701574278</v>
      </c>
      <c r="H85" s="185">
        <f>IF(OR(C85="",C85=0),"",(C85-F85)*100)</f>
        <v>5.864234679115772</v>
      </c>
      <c r="I85" s="186">
        <f>IF(OR(D85="",D85=0),"",(D85-G85)*100)</f>
        <v>-1.8793212901933476</v>
      </c>
    </row>
    <row r="86" spans="1:2" ht="12.75" customHeight="1">
      <c r="A86" s="3" t="s">
        <v>89</v>
      </c>
      <c r="B86" s="187"/>
    </row>
    <row r="87" ht="12.75" customHeight="1">
      <c r="B87" s="187"/>
    </row>
  </sheetData>
  <mergeCells count="14">
    <mergeCell ref="B1:L1"/>
    <mergeCell ref="B2:G2"/>
    <mergeCell ref="H2:L2"/>
    <mergeCell ref="M2:S2"/>
    <mergeCell ref="M3:N3"/>
    <mergeCell ref="Q3:R3"/>
    <mergeCell ref="B29:H29"/>
    <mergeCell ref="B58:D58"/>
    <mergeCell ref="E58:G58"/>
    <mergeCell ref="H58:I58"/>
    <mergeCell ref="B30:C30"/>
    <mergeCell ref="D30:E30"/>
    <mergeCell ref="F30:H30"/>
    <mergeCell ref="B57:H57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G1">
      <selection activeCell="M1" sqref="M1"/>
    </sheetView>
  </sheetViews>
  <sheetFormatPr defaultColWidth="12" defaultRowHeight="12.75" customHeight="1"/>
  <cols>
    <col min="1" max="1" width="29.66015625" style="3" customWidth="1"/>
    <col min="2" max="2" width="14.66015625" style="4" customWidth="1"/>
    <col min="3" max="3" width="14.66015625" style="5" customWidth="1"/>
    <col min="4" max="6" width="14.66015625" style="4" customWidth="1"/>
    <col min="7" max="7" width="14.66015625" style="188" customWidth="1"/>
    <col min="8" max="8" width="14.66015625" style="189" customWidth="1"/>
    <col min="9" max="12" width="14.66015625" style="3" customWidth="1"/>
    <col min="13" max="13" width="7.66015625" style="3" customWidth="1"/>
    <col min="14" max="14" width="10.33203125" style="3" bestFit="1" customWidth="1"/>
    <col min="15" max="17" width="7.66015625" style="3" customWidth="1"/>
    <col min="18" max="18" width="10.66015625" style="3" bestFit="1" customWidth="1"/>
    <col min="19" max="16384" width="11.5" style="3" customWidth="1"/>
  </cols>
  <sheetData>
    <row r="1" spans="1:12" ht="64.5" customHeight="1" thickBot="1">
      <c r="A1" s="1"/>
      <c r="B1" s="275" t="s">
        <v>97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9" s="24" customFormat="1" ht="15.75">
      <c r="A2" s="23"/>
      <c r="B2" s="276" t="s">
        <v>60</v>
      </c>
      <c r="C2" s="277"/>
      <c r="D2" s="277"/>
      <c r="E2" s="277"/>
      <c r="F2" s="277"/>
      <c r="G2" s="278"/>
      <c r="H2" s="279" t="s">
        <v>61</v>
      </c>
      <c r="I2" s="279"/>
      <c r="J2" s="279"/>
      <c r="K2" s="279"/>
      <c r="L2" s="280"/>
      <c r="M2" s="271" t="s">
        <v>62</v>
      </c>
      <c r="N2" s="271"/>
      <c r="O2" s="271"/>
      <c r="P2" s="271"/>
      <c r="Q2" s="271"/>
      <c r="R2" s="271"/>
      <c r="S2" s="271"/>
    </row>
    <row r="3" spans="1:19" s="38" customFormat="1" ht="12.75" customHeight="1">
      <c r="A3" s="25"/>
      <c r="B3" s="110" t="s">
        <v>43</v>
      </c>
      <c r="C3" s="27" t="s">
        <v>44</v>
      </c>
      <c r="D3" s="28" t="s">
        <v>45</v>
      </c>
      <c r="E3" s="29" t="s">
        <v>63</v>
      </c>
      <c r="F3" s="29" t="s">
        <v>64</v>
      </c>
      <c r="G3" s="30" t="s">
        <v>65</v>
      </c>
      <c r="H3" s="31" t="s">
        <v>43</v>
      </c>
      <c r="I3" s="32" t="s">
        <v>44</v>
      </c>
      <c r="J3" s="33" t="s">
        <v>45</v>
      </c>
      <c r="K3" s="34" t="s">
        <v>66</v>
      </c>
      <c r="L3" s="35" t="s">
        <v>64</v>
      </c>
      <c r="M3" s="272" t="s">
        <v>43</v>
      </c>
      <c r="N3" s="272"/>
      <c r="O3" s="36" t="s">
        <v>0</v>
      </c>
      <c r="P3" s="37" t="s">
        <v>37</v>
      </c>
      <c r="Q3" s="273" t="s">
        <v>46</v>
      </c>
      <c r="R3" s="274"/>
      <c r="S3" s="37" t="s">
        <v>64</v>
      </c>
    </row>
    <row r="4" spans="1:19" s="38" customFormat="1" ht="12.75" customHeight="1">
      <c r="A4" s="39"/>
      <c r="B4" s="238" t="s">
        <v>67</v>
      </c>
      <c r="C4" s="41" t="s">
        <v>1</v>
      </c>
      <c r="D4" s="42" t="s">
        <v>2</v>
      </c>
      <c r="E4" s="42" t="s">
        <v>2</v>
      </c>
      <c r="F4" s="42" t="s">
        <v>2</v>
      </c>
      <c r="G4" s="43" t="s">
        <v>91</v>
      </c>
      <c r="H4" s="44" t="s">
        <v>67</v>
      </c>
      <c r="I4" s="36" t="s">
        <v>1</v>
      </c>
      <c r="J4" s="45" t="s">
        <v>2</v>
      </c>
      <c r="K4" s="45" t="s">
        <v>2</v>
      </c>
      <c r="L4" s="46" t="s">
        <v>2</v>
      </c>
      <c r="M4" s="47" t="s">
        <v>56</v>
      </c>
      <c r="N4" s="47" t="s">
        <v>69</v>
      </c>
      <c r="O4" s="48" t="s">
        <v>56</v>
      </c>
      <c r="P4" s="47" t="s">
        <v>56</v>
      </c>
      <c r="Q4" s="49" t="s">
        <v>56</v>
      </c>
      <c r="R4" s="50" t="s">
        <v>70</v>
      </c>
      <c r="S4" s="47" t="s">
        <v>56</v>
      </c>
    </row>
    <row r="5" spans="1:19" ht="12.75" customHeight="1">
      <c r="A5" s="25"/>
      <c r="B5" s="110"/>
      <c r="C5" s="27"/>
      <c r="D5" s="28"/>
      <c r="E5" s="28"/>
      <c r="F5" s="28"/>
      <c r="G5" s="51"/>
      <c r="H5" s="31"/>
      <c r="I5" s="32"/>
      <c r="J5" s="33"/>
      <c r="K5" s="33"/>
      <c r="L5" s="52"/>
      <c r="M5" s="53"/>
      <c r="N5" s="53"/>
      <c r="O5" s="54"/>
      <c r="P5" s="38"/>
      <c r="Q5" s="55"/>
      <c r="R5" s="56"/>
      <c r="S5" s="38"/>
    </row>
    <row r="6" spans="1:19" ht="12.75" customHeight="1">
      <c r="A6" s="57" t="s">
        <v>3</v>
      </c>
      <c r="B6" s="239">
        <f>IF(ISERROR('[51]Récolte_N'!$F$14)=TRUE,"",'[51]Récolte_N'!$F$14)</f>
        <v>2050</v>
      </c>
      <c r="C6" s="59">
        <f aca="true" t="shared" si="0" ref="C6:C25">IF(OR(B6="",B6=0),"",(D6/B6)*10)</f>
        <v>45.609756097560975</v>
      </c>
      <c r="D6" s="60">
        <f>IF(ISERROR('[51]Récolte_N'!$H$14)=TRUE,"",'[51]Récolte_N'!$H$14)</f>
        <v>9350</v>
      </c>
      <c r="E6" s="60">
        <f>IF(ISERROR('[51]Récolte_N'!$I$14)=TRUE,"",'[51]Récolte_N'!$I$14)</f>
        <v>3250</v>
      </c>
      <c r="F6" s="60">
        <f>D6-E6</f>
        <v>6100</v>
      </c>
      <c r="G6" s="190">
        <f>IF(D6="","",(E6/D6))</f>
        <v>0.34759358288770054</v>
      </c>
      <c r="H6" s="62">
        <f>IF(ISERROR('[1]Récolte_N'!$F$14)=TRUE,"",'[1]Récolte_N'!$F$14)</f>
        <v>2045</v>
      </c>
      <c r="I6" s="63">
        <f aca="true" t="shared" si="1" ref="I6:I13">IF(OR(H6="",H6=0),"",(J6/H6)*10)</f>
        <v>44.25427872860635</v>
      </c>
      <c r="J6" s="64">
        <f>IF(ISERROR('[1]Récolte_N'!$H$14)=TRUE,"",'[1]Récolte_N'!$H$14)</f>
        <v>9050</v>
      </c>
      <c r="K6" s="64">
        <f>'[21]AV'!$AI168</f>
        <v>2644.6</v>
      </c>
      <c r="L6" s="65">
        <f>J6-K6</f>
        <v>6405.4</v>
      </c>
      <c r="M6" s="66">
        <f aca="true" t="shared" si="2" ref="M6:M25">B6/H6-1</f>
        <v>0.0024449877750611915</v>
      </c>
      <c r="N6" s="201">
        <f aca="true" t="shared" si="3" ref="N6:N25">B6-H6</f>
        <v>5</v>
      </c>
      <c r="O6" s="68">
        <f aca="true" t="shared" si="4" ref="O6:Q25">C6/I6-1</f>
        <v>0.03062929524322877</v>
      </c>
      <c r="P6" s="69">
        <f t="shared" si="4"/>
        <v>0.03314917127071815</v>
      </c>
      <c r="Q6" s="70">
        <f t="shared" si="4"/>
        <v>0.22891930726763987</v>
      </c>
      <c r="R6" s="202">
        <f aca="true" t="shared" si="5" ref="R6:R25">E6-K6</f>
        <v>605.4000000000001</v>
      </c>
      <c r="S6" s="69">
        <f aca="true" t="shared" si="6" ref="S6:S25">F6/L6-1</f>
        <v>-0.047678521247697225</v>
      </c>
    </row>
    <row r="7" spans="1:19" ht="12.75" customHeight="1">
      <c r="A7" s="57" t="s">
        <v>71</v>
      </c>
      <c r="B7" s="239">
        <f>IF(ISERROR('[52]Récolte_N'!$F$14)=TRUE,"",'[52]Récolte_N'!$F$14)</f>
        <v>5450</v>
      </c>
      <c r="C7" s="59">
        <f t="shared" si="0"/>
        <v>35.68073394495413</v>
      </c>
      <c r="D7" s="60">
        <f>IF(ISERROR('[52]Récolte_N'!$H$14)=TRUE,"",'[52]Récolte_N'!$H$14)</f>
        <v>19446</v>
      </c>
      <c r="E7" s="60">
        <f>IF(ISERROR('[52]Récolte_N'!$I$14)=TRUE,"",'[52]Récolte_N'!$I$14)</f>
        <v>6000</v>
      </c>
      <c r="F7" s="60">
        <f aca="true" t="shared" si="7" ref="F7:F27">D7-E7</f>
        <v>13446</v>
      </c>
      <c r="G7" s="190">
        <f aca="true" t="shared" si="8" ref="G7:G25">IF(D7="","",(E7/D7))</f>
        <v>0.308546744831842</v>
      </c>
      <c r="H7" s="62">
        <f>IF(ISERROR('[2]Récolte_N'!$F$14)=TRUE,"",'[2]Récolte_N'!$F$14)</f>
        <v>5650</v>
      </c>
      <c r="I7" s="63">
        <f t="shared" si="1"/>
        <v>37.47964601769911</v>
      </c>
      <c r="J7" s="64">
        <f>IF(ISERROR('[2]Récolte_N'!$H$14)=TRUE,"",'[2]Récolte_N'!$H$14)</f>
        <v>21176</v>
      </c>
      <c r="K7" s="64">
        <f>'[21]AV'!$AI169</f>
        <v>7545.8</v>
      </c>
      <c r="L7" s="65">
        <f aca="true" t="shared" si="9" ref="L7:L27">J7-K7</f>
        <v>13630.2</v>
      </c>
      <c r="M7" s="66">
        <f t="shared" si="2"/>
        <v>-0.03539823008849563</v>
      </c>
      <c r="N7" s="201">
        <f t="shared" si="3"/>
        <v>-200</v>
      </c>
      <c r="O7" s="68">
        <f t="shared" si="4"/>
        <v>-0.047997040097323196</v>
      </c>
      <c r="P7" s="69">
        <f t="shared" si="4"/>
        <v>-0.081696259916887</v>
      </c>
      <c r="Q7" s="70">
        <f t="shared" si="4"/>
        <v>-0.20485568130615706</v>
      </c>
      <c r="R7" s="202">
        <f t="shared" si="5"/>
        <v>-1545.8000000000002</v>
      </c>
      <c r="S7" s="69">
        <f t="shared" si="6"/>
        <v>-0.013514108376986411</v>
      </c>
    </row>
    <row r="8" spans="1:19" ht="12.75" customHeight="1">
      <c r="A8" s="57" t="s">
        <v>4</v>
      </c>
      <c r="B8" s="239">
        <f>IF(ISERROR('[53]Récolte_N'!$F$14)=TRUE,"",'[53]Récolte_N'!$F$14)</f>
        <v>13300</v>
      </c>
      <c r="C8" s="59">
        <f t="shared" si="0"/>
        <v>41</v>
      </c>
      <c r="D8" s="60">
        <f>IF(ISERROR('[53]Récolte_N'!$H$14)=TRUE,"",'[53]Récolte_N'!$H$14)</f>
        <v>54530</v>
      </c>
      <c r="E8" s="60">
        <f>IF(ISERROR('[53]Récolte_N'!$I$14)=TRUE,"",'[53]Récolte_N'!$I$14)</f>
        <v>28000</v>
      </c>
      <c r="F8" s="60">
        <f t="shared" si="7"/>
        <v>26530</v>
      </c>
      <c r="G8" s="190">
        <f t="shared" si="8"/>
        <v>0.5134788189987163</v>
      </c>
      <c r="H8" s="62">
        <f>IF(ISERROR('[3]Récolte_N'!$F$14)=TRUE,"",'[3]Récolte_N'!$F$14)</f>
        <v>13300</v>
      </c>
      <c r="I8" s="63">
        <f t="shared" si="1"/>
        <v>37.00751879699248</v>
      </c>
      <c r="J8" s="64">
        <f>IF(ISERROR('[3]Récolte_N'!$H$14)=TRUE,"",'[3]Récolte_N'!$H$14)</f>
        <v>49220</v>
      </c>
      <c r="K8" s="64">
        <f>'[21]AV'!$AI170</f>
        <v>26337.3</v>
      </c>
      <c r="L8" s="65">
        <f t="shared" si="9"/>
        <v>22882.7</v>
      </c>
      <c r="M8" s="66">
        <f t="shared" si="2"/>
        <v>0</v>
      </c>
      <c r="N8" s="201">
        <f t="shared" si="3"/>
        <v>0</v>
      </c>
      <c r="O8" s="68">
        <f t="shared" si="4"/>
        <v>0.1078829744006502</v>
      </c>
      <c r="P8" s="69">
        <f t="shared" si="4"/>
        <v>0.1078829744006502</v>
      </c>
      <c r="Q8" s="70">
        <f t="shared" si="4"/>
        <v>0.06313099672327849</v>
      </c>
      <c r="R8" s="202">
        <f t="shared" si="5"/>
        <v>1662.7000000000007</v>
      </c>
      <c r="S8" s="69">
        <f t="shared" si="6"/>
        <v>0.15939115576396135</v>
      </c>
    </row>
    <row r="9" spans="1:19" ht="12.75" customHeight="1">
      <c r="A9" s="57" t="s">
        <v>20</v>
      </c>
      <c r="B9" s="239">
        <f>IF(ISERROR('[54]Récolte_N'!$F$14)=TRUE,"",'[54]Récolte_N'!$F$14)</f>
        <v>1200</v>
      </c>
      <c r="C9" s="59">
        <f t="shared" si="0"/>
        <v>38</v>
      </c>
      <c r="D9" s="60">
        <f>IF(ISERROR('[54]Récolte_N'!$H$14)=TRUE,"",'[54]Récolte_N'!$H$14)</f>
        <v>4560</v>
      </c>
      <c r="E9" s="60">
        <f>IF(ISERROR('[54]Récolte_N'!$I$14)=TRUE,"",'[54]Récolte_N'!$I$14)</f>
        <v>2500</v>
      </c>
      <c r="F9" s="60">
        <f t="shared" si="7"/>
        <v>2060</v>
      </c>
      <c r="G9" s="190">
        <f t="shared" si="8"/>
        <v>0.5482456140350878</v>
      </c>
      <c r="H9" s="62">
        <f>IF(ISERROR('[4]Récolte_N'!$F$14)=TRUE,"",'[4]Récolte_N'!$F$14)</f>
        <v>1920</v>
      </c>
      <c r="I9" s="63">
        <f t="shared" si="1"/>
        <v>40</v>
      </c>
      <c r="J9" s="64">
        <f>IF(ISERROR('[4]Récolte_N'!$H$14)=TRUE,"",'[4]Récolte_N'!$H$14)</f>
        <v>7680</v>
      </c>
      <c r="K9" s="64">
        <f>'[21]AV'!$AI171</f>
        <v>3644.9</v>
      </c>
      <c r="L9" s="65">
        <f t="shared" si="9"/>
        <v>4035.1</v>
      </c>
      <c r="M9" s="66">
        <f t="shared" si="2"/>
        <v>-0.375</v>
      </c>
      <c r="N9" s="201">
        <f t="shared" si="3"/>
        <v>-720</v>
      </c>
      <c r="O9" s="68">
        <f t="shared" si="4"/>
        <v>-0.050000000000000044</v>
      </c>
      <c r="P9" s="69">
        <f t="shared" si="4"/>
        <v>-0.40625</v>
      </c>
      <c r="Q9" s="70">
        <f t="shared" si="4"/>
        <v>-0.31411012647809267</v>
      </c>
      <c r="R9" s="202">
        <f t="shared" si="5"/>
        <v>-1144.9</v>
      </c>
      <c r="S9" s="69">
        <f t="shared" si="6"/>
        <v>-0.48947981462665113</v>
      </c>
    </row>
    <row r="10" spans="1:19" ht="12.75" customHeight="1">
      <c r="A10" s="57" t="s">
        <v>5</v>
      </c>
      <c r="B10" s="239">
        <f>IF(ISERROR('[55]Récolte_N'!$F$14)=TRUE,"",'[55]Récolte_N'!$F$14)</f>
        <v>2600</v>
      </c>
      <c r="C10" s="59">
        <f t="shared" si="0"/>
        <v>62</v>
      </c>
      <c r="D10" s="60">
        <f>IF(ISERROR('[55]Récolte_N'!$H$14)=TRUE,"",'[55]Récolte_N'!$H$14)</f>
        <v>16120</v>
      </c>
      <c r="E10" s="60">
        <f>IF(ISERROR('[55]Récolte_N'!$I$14)=TRUE,"",'[55]Récolte_N'!$I$14)</f>
        <v>9500</v>
      </c>
      <c r="F10" s="60">
        <f t="shared" si="7"/>
        <v>6620</v>
      </c>
      <c r="G10" s="190">
        <f t="shared" si="8"/>
        <v>0.5893300248138957</v>
      </c>
      <c r="H10" s="62">
        <f>IF(ISERROR('[5]Récolte_N'!$F$14)=TRUE,"",'[5]Récolte_N'!$F$14)</f>
        <v>3000</v>
      </c>
      <c r="I10" s="63">
        <f t="shared" si="1"/>
        <v>55</v>
      </c>
      <c r="J10" s="64">
        <f>IF(ISERROR('[5]Récolte_N'!$H$14)=TRUE,"",'[5]Récolte_N'!$H$14)</f>
        <v>16500</v>
      </c>
      <c r="K10" s="64">
        <f>'[21]AV'!$AI172</f>
        <v>8236.8</v>
      </c>
      <c r="L10" s="65">
        <f t="shared" si="9"/>
        <v>8263.2</v>
      </c>
      <c r="M10" s="66">
        <f t="shared" si="2"/>
        <v>-0.1333333333333333</v>
      </c>
      <c r="N10" s="201">
        <f t="shared" si="3"/>
        <v>-400</v>
      </c>
      <c r="O10" s="68">
        <f t="shared" si="4"/>
        <v>0.1272727272727272</v>
      </c>
      <c r="P10" s="69">
        <f t="shared" si="4"/>
        <v>-0.023030303030303068</v>
      </c>
      <c r="Q10" s="70">
        <f t="shared" si="4"/>
        <v>0.15336052836052838</v>
      </c>
      <c r="R10" s="202">
        <f t="shared" si="5"/>
        <v>1263.2000000000007</v>
      </c>
      <c r="S10" s="69">
        <f t="shared" si="6"/>
        <v>-0.19885758543905518</v>
      </c>
    </row>
    <row r="11" spans="1:19" ht="12.75" customHeight="1">
      <c r="A11" s="57" t="s">
        <v>6</v>
      </c>
      <c r="B11" s="239">
        <f>IF(ISERROR('[56]Récolte_N'!$F$14)=TRUE,"",'[56]Récolte_N'!$F$14)</f>
        <v>4300</v>
      </c>
      <c r="C11" s="59">
        <f t="shared" si="0"/>
        <v>58.13953488372093</v>
      </c>
      <c r="D11" s="60">
        <f>IF(ISERROR('[56]Récolte_N'!$H$14)=TRUE,"",'[56]Récolte_N'!$H$14)</f>
        <v>25000</v>
      </c>
      <c r="E11" s="60">
        <f>IF(ISERROR('[56]Récolte_N'!$I$14)=TRUE,"",'[56]Récolte_N'!$I$14)</f>
        <v>17000</v>
      </c>
      <c r="F11" s="60">
        <f t="shared" si="7"/>
        <v>8000</v>
      </c>
      <c r="G11" s="190">
        <f t="shared" si="8"/>
        <v>0.68</v>
      </c>
      <c r="H11" s="62">
        <f>IF(ISERROR('[6]Récolte_N'!$F$14)=TRUE,"",'[6]Récolte_N'!$F$14)</f>
        <v>4300</v>
      </c>
      <c r="I11" s="63">
        <f t="shared" si="1"/>
        <v>60.46511627906977</v>
      </c>
      <c r="J11" s="64">
        <f>IF(ISERROR('[6]Récolte_N'!$H$14)=TRUE,"",'[6]Récolte_N'!$H$14)</f>
        <v>26000</v>
      </c>
      <c r="K11" s="64">
        <f>'[21]AV'!$AI173</f>
        <v>18586.9</v>
      </c>
      <c r="L11" s="65">
        <f t="shared" si="9"/>
        <v>7413.0999999999985</v>
      </c>
      <c r="M11" s="66">
        <f t="shared" si="2"/>
        <v>0</v>
      </c>
      <c r="N11" s="201">
        <f t="shared" si="3"/>
        <v>0</v>
      </c>
      <c r="O11" s="68">
        <f t="shared" si="4"/>
        <v>-0.03846153846153855</v>
      </c>
      <c r="P11" s="69">
        <f t="shared" si="4"/>
        <v>-0.038461538461538436</v>
      </c>
      <c r="Q11" s="70">
        <f t="shared" si="4"/>
        <v>-0.08537733565037753</v>
      </c>
      <c r="R11" s="202">
        <f t="shared" si="5"/>
        <v>-1586.9000000000015</v>
      </c>
      <c r="S11" s="69">
        <f t="shared" si="6"/>
        <v>0.07917065734982698</v>
      </c>
    </row>
    <row r="12" spans="1:19" ht="12.75" customHeight="1">
      <c r="A12" s="57" t="s">
        <v>7</v>
      </c>
      <c r="B12" s="239">
        <f>IF(ISERROR('[57]Récolte_N'!$F$14)=TRUE,"",'[57]Récolte_N'!$F$14)</f>
        <v>2268</v>
      </c>
      <c r="C12" s="59">
        <f t="shared" si="0"/>
        <v>37.03703703703704</v>
      </c>
      <c r="D12" s="60">
        <f>IF(ISERROR('[57]Récolte_N'!$H$14)=TRUE,"",'[57]Récolte_N'!$H$14)</f>
        <v>8400</v>
      </c>
      <c r="E12" s="60">
        <f>IF(ISERROR('[57]Récolte_N'!$I$14)=TRUE,"",'[57]Récolte_N'!$I$14)</f>
        <v>4500</v>
      </c>
      <c r="F12" s="60">
        <f t="shared" si="7"/>
        <v>3900</v>
      </c>
      <c r="G12" s="190">
        <f t="shared" si="8"/>
        <v>0.5357142857142857</v>
      </c>
      <c r="H12" s="62">
        <f>IF(ISERROR('[7]Récolte_N'!$F$14)=TRUE,"",'[7]Récolte_N'!$F$14)</f>
        <v>2660</v>
      </c>
      <c r="I12" s="63">
        <f t="shared" si="1"/>
        <v>35.225563909774436</v>
      </c>
      <c r="J12" s="64">
        <f>IF(ISERROR('[7]Récolte_N'!$H$14)=TRUE,"",'[7]Récolte_N'!$H$14)</f>
        <v>9370</v>
      </c>
      <c r="K12" s="64">
        <f>'[21]AV'!$AI174</f>
        <v>5984.2</v>
      </c>
      <c r="L12" s="65">
        <f t="shared" si="9"/>
        <v>3385.8</v>
      </c>
      <c r="M12" s="66">
        <f t="shared" si="2"/>
        <v>-0.1473684210526316</v>
      </c>
      <c r="N12" s="201">
        <f t="shared" si="3"/>
        <v>-392</v>
      </c>
      <c r="O12" s="68">
        <f t="shared" si="4"/>
        <v>0.051424957508201974</v>
      </c>
      <c r="P12" s="69">
        <f t="shared" si="4"/>
        <v>-0.10352187833511206</v>
      </c>
      <c r="Q12" s="70">
        <f t="shared" si="4"/>
        <v>-0.2480197854349787</v>
      </c>
      <c r="R12" s="202">
        <f t="shared" si="5"/>
        <v>-1484.1999999999998</v>
      </c>
      <c r="S12" s="69">
        <f t="shared" si="6"/>
        <v>0.15186957292220438</v>
      </c>
    </row>
    <row r="13" spans="1:19" ht="12.75" customHeight="1">
      <c r="A13" s="57" t="s">
        <v>8</v>
      </c>
      <c r="B13" s="239">
        <f>IF(ISERROR('[58]Récolte_N'!$F$14)=TRUE,"",'[58]Récolte_N'!$F$14)</f>
        <v>1550</v>
      </c>
      <c r="C13" s="59">
        <f t="shared" si="0"/>
        <v>23.225806451612904</v>
      </c>
      <c r="D13" s="60">
        <f>IF(ISERROR('[58]Récolte_N'!$H$14)=TRUE,"",'[58]Récolte_N'!$H$14)</f>
        <v>3600</v>
      </c>
      <c r="E13" s="60">
        <f>IF(ISERROR('[58]Récolte_N'!$I$14)=TRUE,"",'[58]Récolte_N'!$I$14)</f>
        <v>350</v>
      </c>
      <c r="F13" s="60">
        <f t="shared" si="7"/>
        <v>3250</v>
      </c>
      <c r="G13" s="190">
        <f t="shared" si="8"/>
        <v>0.09722222222222222</v>
      </c>
      <c r="H13" s="62">
        <f>IF(ISERROR('[8]Récolte_N'!$F$14)=TRUE,"",'[8]Récolte_N'!$F$14)</f>
        <v>1500</v>
      </c>
      <c r="I13" s="63">
        <f t="shared" si="1"/>
        <v>24.333333333333332</v>
      </c>
      <c r="J13" s="64">
        <f>IF(ISERROR('[8]Récolte_N'!$H$14)=TRUE,"",'[8]Récolte_N'!$H$14)</f>
        <v>3650</v>
      </c>
      <c r="K13" s="64">
        <f>'[21]AV'!$AI175</f>
        <v>379.6</v>
      </c>
      <c r="L13" s="65">
        <f t="shared" si="9"/>
        <v>3270.4</v>
      </c>
      <c r="M13" s="66">
        <f t="shared" si="2"/>
        <v>0.03333333333333344</v>
      </c>
      <c r="N13" s="201">
        <f t="shared" si="3"/>
        <v>50</v>
      </c>
      <c r="O13" s="68">
        <f t="shared" si="4"/>
        <v>-0.04551480335837377</v>
      </c>
      <c r="P13" s="69">
        <f t="shared" si="4"/>
        <v>-0.013698630136986356</v>
      </c>
      <c r="Q13" s="70">
        <f t="shared" si="4"/>
        <v>-0.07797681770284515</v>
      </c>
      <c r="R13" s="202">
        <f t="shared" si="5"/>
        <v>-29.600000000000023</v>
      </c>
      <c r="S13" s="69">
        <f t="shared" si="6"/>
        <v>-0.006237769080234878</v>
      </c>
    </row>
    <row r="14" spans="1:19" ht="12.75" customHeight="1">
      <c r="A14" s="57" t="s">
        <v>19</v>
      </c>
      <c r="B14" s="239">
        <f>IF(ISERROR('[59]Récolte_N'!$F$14)=TRUE,"",'[59]Récolte_N'!$F$14)</f>
        <v>5000</v>
      </c>
      <c r="C14" s="59">
        <f>IF(OR(B14="",B14=0),"",(D14/B14)*10)</f>
        <v>45.8</v>
      </c>
      <c r="D14" s="60">
        <f>IF(ISERROR('[59]Récolte_N'!$H$14)=TRUE,"",'[59]Récolte_N'!$H$14)</f>
        <v>22900</v>
      </c>
      <c r="E14" s="60">
        <f>IF(ISERROR('[59]Récolte_N'!$I$14)=TRUE,"",'[59]Récolte_N'!$I$14)</f>
        <v>15500</v>
      </c>
      <c r="F14" s="60">
        <f t="shared" si="7"/>
        <v>7400</v>
      </c>
      <c r="G14" s="190">
        <f t="shared" si="8"/>
        <v>0.6768558951965066</v>
      </c>
      <c r="H14" s="62">
        <f>IF(ISERROR('[9]Récolte_N'!$F$14)=TRUE,"",'[9]Récolte_N'!$F$14)</f>
        <v>6140</v>
      </c>
      <c r="I14" s="63">
        <f>IF(OR(H14="",H14=0),"",(J14/H14)*10)</f>
        <v>49.6742671009772</v>
      </c>
      <c r="J14" s="64">
        <f>IF(ISERROR('[9]Récolte_N'!$H$14)=TRUE,"",'[9]Récolte_N'!$H$14)</f>
        <v>30500</v>
      </c>
      <c r="K14" s="64">
        <f>'[21]AV'!$AI176</f>
        <v>19559.3</v>
      </c>
      <c r="L14" s="65">
        <f t="shared" si="9"/>
        <v>10940.7</v>
      </c>
      <c r="M14" s="66">
        <f t="shared" si="2"/>
        <v>-0.18566775244299671</v>
      </c>
      <c r="N14" s="201">
        <f t="shared" si="3"/>
        <v>-1140</v>
      </c>
      <c r="O14" s="68">
        <f t="shared" si="4"/>
        <v>-0.07799344262295083</v>
      </c>
      <c r="P14" s="69">
        <f t="shared" si="4"/>
        <v>-0.24918032786885247</v>
      </c>
      <c r="Q14" s="70">
        <f t="shared" si="4"/>
        <v>-0.20753810207931778</v>
      </c>
      <c r="R14" s="202">
        <f t="shared" si="5"/>
        <v>-4059.2999999999993</v>
      </c>
      <c r="S14" s="69">
        <f t="shared" si="6"/>
        <v>-0.3236264590017093</v>
      </c>
    </row>
    <row r="15" spans="1:19" ht="12.75" customHeight="1">
      <c r="A15" s="57" t="s">
        <v>9</v>
      </c>
      <c r="B15" s="239">
        <f>IF(ISERROR('[60]Récolte_N'!$F$14)=TRUE,"",'[60]Récolte_N'!$F$14)</f>
        <v>3500</v>
      </c>
      <c r="C15" s="59">
        <f>IF(OR(B15="",B15=0),"",(D15/B15)*10)</f>
        <v>42</v>
      </c>
      <c r="D15" s="60">
        <f>IF(ISERROR('[60]Récolte_N'!$H$14)=TRUE,"",'[60]Récolte_N'!$H$14)</f>
        <v>14700</v>
      </c>
      <c r="E15" s="60">
        <f>IF(ISERROR('[60]Récolte_N'!$I$14)=TRUE,"",'[60]Récolte_N'!$I$14)</f>
        <v>7000</v>
      </c>
      <c r="F15" s="60">
        <f t="shared" si="7"/>
        <v>7700</v>
      </c>
      <c r="G15" s="190">
        <f t="shared" si="8"/>
        <v>0.47619047619047616</v>
      </c>
      <c r="H15" s="62">
        <f>IF(ISERROR('[10]Récolte_N'!$F$14)=TRUE,"",'[10]Récolte_N'!$F$14)</f>
        <v>5190</v>
      </c>
      <c r="I15" s="63">
        <f>IF(OR(H15="",H15=0),"",(J15/H15)*10)</f>
        <v>39.4990366088632</v>
      </c>
      <c r="J15" s="64">
        <f>IF(ISERROR('[10]Récolte_N'!$H$14)=TRUE,"",'[10]Récolte_N'!$H$14)</f>
        <v>20500</v>
      </c>
      <c r="K15" s="64">
        <f>'[21]AV'!$AI177</f>
        <v>7335.7</v>
      </c>
      <c r="L15" s="65">
        <f t="shared" si="9"/>
        <v>13164.3</v>
      </c>
      <c r="M15" s="66">
        <f t="shared" si="2"/>
        <v>-0.32562620423892097</v>
      </c>
      <c r="N15" s="201">
        <f t="shared" si="3"/>
        <v>-1690</v>
      </c>
      <c r="O15" s="68">
        <f t="shared" si="4"/>
        <v>0.06331707317073176</v>
      </c>
      <c r="P15" s="69">
        <f t="shared" si="4"/>
        <v>-0.2829268292682927</v>
      </c>
      <c r="Q15" s="70">
        <f t="shared" si="4"/>
        <v>-0.04576250391918968</v>
      </c>
      <c r="R15" s="202">
        <f t="shared" si="5"/>
        <v>-335.6999999999998</v>
      </c>
      <c r="S15" s="69">
        <f t="shared" si="6"/>
        <v>-0.41508473675015</v>
      </c>
    </row>
    <row r="16" spans="1:19" ht="12.75" customHeight="1">
      <c r="A16" s="57" t="s">
        <v>21</v>
      </c>
      <c r="B16" s="239">
        <f>IF(ISERROR('[61]Récolte_N'!$F$14)=TRUE,"",'[61]Récolte_N'!$F$14)</f>
        <v>700</v>
      </c>
      <c r="C16" s="59">
        <f>IF(OR(B16="",B16=0),"",(D16/B16)*10)</f>
        <v>44.28571428571429</v>
      </c>
      <c r="D16" s="60">
        <f>IF(ISERROR('[61]Récolte_N'!$H$14)=TRUE,"",'[61]Récolte_N'!$H$14)</f>
        <v>3100</v>
      </c>
      <c r="E16" s="60">
        <f>IF(ISERROR('[61]Récolte_N'!$I$14)=TRUE,"",'[61]Récolte_N'!$I$14)</f>
        <v>700</v>
      </c>
      <c r="F16" s="60">
        <f t="shared" si="7"/>
        <v>2400</v>
      </c>
      <c r="G16" s="190">
        <f t="shared" si="8"/>
        <v>0.22580645161290322</v>
      </c>
      <c r="H16" s="62">
        <f>IF(ISERROR('[11]Récolte_N'!$F$14)=TRUE,"",'[11]Récolte_N'!$F$14)</f>
        <v>720</v>
      </c>
      <c r="I16" s="63">
        <f>IF(OR(H16="",H16=0),"",(J16/H16)*10)</f>
        <v>41.66666666666667</v>
      </c>
      <c r="J16" s="64">
        <f>IF(ISERROR('[11]Récolte_N'!$H$14)=TRUE,"",'[11]Récolte_N'!$H$14)</f>
        <v>3000</v>
      </c>
      <c r="K16" s="64">
        <f>'[21]AV'!$AI178</f>
        <v>732.2</v>
      </c>
      <c r="L16" s="65">
        <f t="shared" si="9"/>
        <v>2267.8</v>
      </c>
      <c r="M16" s="66">
        <f t="shared" si="2"/>
        <v>-0.02777777777777779</v>
      </c>
      <c r="N16" s="201">
        <f t="shared" si="3"/>
        <v>-20</v>
      </c>
      <c r="O16" s="68">
        <f t="shared" si="4"/>
        <v>0.06285714285714294</v>
      </c>
      <c r="P16" s="69">
        <f t="shared" si="4"/>
        <v>0.03333333333333344</v>
      </c>
      <c r="Q16" s="70">
        <f t="shared" si="4"/>
        <v>-0.04397705544933084</v>
      </c>
      <c r="R16" s="202">
        <f t="shared" si="5"/>
        <v>-32.200000000000045</v>
      </c>
      <c r="S16" s="69">
        <f t="shared" si="6"/>
        <v>0.058294382220654306</v>
      </c>
    </row>
    <row r="17" spans="1:19" ht="12.75" customHeight="1">
      <c r="A17" s="57" t="s">
        <v>10</v>
      </c>
      <c r="B17" s="239">
        <f>IF(ISERROR('[62]Récolte_N'!$F$14)=TRUE,"",'[62]Récolte_N'!$F$14)</f>
        <v>11440</v>
      </c>
      <c r="C17" s="59">
        <f t="shared" si="0"/>
        <v>53.73671328671329</v>
      </c>
      <c r="D17" s="60">
        <f>IF(ISERROR('[62]Récolte_N'!$H$14)=TRUE,"",'[62]Récolte_N'!$H$14)</f>
        <v>61474.8</v>
      </c>
      <c r="E17" s="60">
        <f>IF(ISERROR('[62]Récolte_N'!$I$14)=TRUE,"",'[62]Récolte_N'!$I$14)</f>
        <v>33980</v>
      </c>
      <c r="F17" s="60">
        <f t="shared" si="7"/>
        <v>27494.800000000003</v>
      </c>
      <c r="G17" s="190">
        <f t="shared" si="8"/>
        <v>0.5527468165817538</v>
      </c>
      <c r="H17" s="62">
        <f>IF(ISERROR('[12]Récolte_N'!$F$14)=TRUE,"",'[12]Récolte_N'!$F$14)</f>
        <v>11440</v>
      </c>
      <c r="I17" s="63">
        <f aca="true" t="shared" si="10" ref="I17:I25">IF(OR(H17="",H17=0),"",(J17/H17)*10)</f>
        <v>55.19326923076923</v>
      </c>
      <c r="J17" s="64">
        <f>IF(ISERROR('[12]Récolte_N'!$H$14)=TRUE,"",'[12]Récolte_N'!$H$14)</f>
        <v>63141.1</v>
      </c>
      <c r="K17" s="64">
        <f>'[21]AV'!$AI179</f>
        <v>41165.6</v>
      </c>
      <c r="L17" s="65">
        <f t="shared" si="9"/>
        <v>21975.5</v>
      </c>
      <c r="M17" s="66">
        <f t="shared" si="2"/>
        <v>0</v>
      </c>
      <c r="N17" s="201">
        <f t="shared" si="3"/>
        <v>0</v>
      </c>
      <c r="O17" s="68">
        <f t="shared" si="4"/>
        <v>-0.026390100900997915</v>
      </c>
      <c r="P17" s="69">
        <f t="shared" si="4"/>
        <v>-0.026390100900997804</v>
      </c>
      <c r="Q17" s="70">
        <f t="shared" si="4"/>
        <v>-0.17455351069825287</v>
      </c>
      <c r="R17" s="202">
        <f t="shared" si="5"/>
        <v>-7185.5999999999985</v>
      </c>
      <c r="S17" s="69">
        <f t="shared" si="6"/>
        <v>0.25115697026233774</v>
      </c>
    </row>
    <row r="18" spans="1:19" ht="12.75" customHeight="1">
      <c r="A18" s="57" t="s">
        <v>11</v>
      </c>
      <c r="B18" s="239">
        <f>IF(ISERROR('[63]Récolte_N'!$F$14)=TRUE,"",'[63]Récolte_N'!$F$14)</f>
        <v>5100</v>
      </c>
      <c r="C18" s="59">
        <f t="shared" si="0"/>
        <v>64.05882352941177</v>
      </c>
      <c r="D18" s="60">
        <f>IF(ISERROR('[63]Récolte_N'!$H$14)=TRUE,"",'[63]Récolte_N'!$H$14)</f>
        <v>32670</v>
      </c>
      <c r="E18" s="60">
        <f>IF(ISERROR('[63]Récolte_N'!$I$14)=TRUE,"",'[63]Récolte_N'!$I$14)</f>
        <v>14000</v>
      </c>
      <c r="F18" s="60">
        <f t="shared" si="7"/>
        <v>18670</v>
      </c>
      <c r="G18" s="190">
        <f t="shared" si="8"/>
        <v>0.42852770125497397</v>
      </c>
      <c r="H18" s="62">
        <f>IF(ISERROR('[13]Récolte_N'!$F$14)=TRUE,"",'[13]Récolte_N'!$F$14)</f>
        <v>5235</v>
      </c>
      <c r="I18" s="63">
        <f t="shared" si="10"/>
        <v>54.63228271251194</v>
      </c>
      <c r="J18" s="64">
        <f>IF(ISERROR('[13]Récolte_N'!$H$14)=TRUE,"",'[13]Récolte_N'!$H$14)</f>
        <v>28600</v>
      </c>
      <c r="K18" s="64">
        <f>'[21]AV'!$AI180</f>
        <v>13707.6</v>
      </c>
      <c r="L18" s="65">
        <f t="shared" si="9"/>
        <v>14892.4</v>
      </c>
      <c r="M18" s="66">
        <f t="shared" si="2"/>
        <v>-0.025787965616045794</v>
      </c>
      <c r="N18" s="201">
        <f t="shared" si="3"/>
        <v>-135</v>
      </c>
      <c r="O18" s="68">
        <f t="shared" si="4"/>
        <v>0.17254524886877842</v>
      </c>
      <c r="P18" s="69">
        <f t="shared" si="4"/>
        <v>0.14230769230769225</v>
      </c>
      <c r="Q18" s="70">
        <f t="shared" si="4"/>
        <v>0.02133123230908396</v>
      </c>
      <c r="R18" s="202">
        <f t="shared" si="5"/>
        <v>292.39999999999964</v>
      </c>
      <c r="S18" s="69">
        <f t="shared" si="6"/>
        <v>0.2536595847546399</v>
      </c>
    </row>
    <row r="19" spans="1:19" ht="12.75" customHeight="1">
      <c r="A19" s="57" t="s">
        <v>12</v>
      </c>
      <c r="B19" s="239">
        <f>IF(ISERROR('[64]Récolte_N'!$F$14)=TRUE,"",'[64]Récolte_N'!$F$14)</f>
        <v>11200</v>
      </c>
      <c r="C19" s="59">
        <f t="shared" si="0"/>
        <v>54.017857142857146</v>
      </c>
      <c r="D19" s="60">
        <f>IF(ISERROR('[64]Récolte_N'!$H$14)=TRUE,"",'[64]Récolte_N'!$H$14)</f>
        <v>60500</v>
      </c>
      <c r="E19" s="60">
        <f>IF(ISERROR('[64]Récolte_N'!$I$14)=TRUE,"",'[64]Récolte_N'!$I$14)</f>
        <v>35000</v>
      </c>
      <c r="F19" s="60">
        <f t="shared" si="7"/>
        <v>25500</v>
      </c>
      <c r="G19" s="190">
        <f t="shared" si="8"/>
        <v>0.5785123966942148</v>
      </c>
      <c r="H19" s="62">
        <f>IF(ISERROR('[14]Récolte_N'!$F$14)=TRUE,"",'[14]Récolte_N'!$F$14)</f>
        <v>11100</v>
      </c>
      <c r="I19" s="63">
        <f t="shared" si="10"/>
        <v>49.54954954954955</v>
      </c>
      <c r="J19" s="64">
        <f>IF(ISERROR('[14]Récolte_N'!$H$14)=TRUE,"",'[14]Récolte_N'!$H$14)</f>
        <v>55000</v>
      </c>
      <c r="K19" s="64">
        <f>'[21]AV'!$AI181</f>
        <v>32479.3</v>
      </c>
      <c r="L19" s="65">
        <f t="shared" si="9"/>
        <v>22520.7</v>
      </c>
      <c r="M19" s="66">
        <f t="shared" si="2"/>
        <v>0.009009009009008917</v>
      </c>
      <c r="N19" s="201">
        <f t="shared" si="3"/>
        <v>100</v>
      </c>
      <c r="O19" s="68">
        <f t="shared" si="4"/>
        <v>0.09017857142857144</v>
      </c>
      <c r="P19" s="69">
        <f t="shared" si="4"/>
        <v>0.10000000000000009</v>
      </c>
      <c r="Q19" s="70">
        <f t="shared" si="4"/>
        <v>0.07760943123774222</v>
      </c>
      <c r="R19" s="202">
        <f t="shared" si="5"/>
        <v>2520.7000000000007</v>
      </c>
      <c r="S19" s="69">
        <f t="shared" si="6"/>
        <v>0.13229162503829817</v>
      </c>
    </row>
    <row r="20" spans="1:19" ht="12.75" customHeight="1">
      <c r="A20" s="57" t="s">
        <v>13</v>
      </c>
      <c r="B20" s="239">
        <f>IF(ISERROR('[65]Récolte_N'!$F$14)=TRUE,"",'[65]Récolte_N'!$F$14)</f>
        <v>2100</v>
      </c>
      <c r="C20" s="59">
        <f t="shared" si="0"/>
        <v>70</v>
      </c>
      <c r="D20" s="60">
        <f>IF(ISERROR('[65]Récolte_N'!$H$14)=TRUE,"",'[65]Récolte_N'!$H$14)</f>
        <v>14700</v>
      </c>
      <c r="E20" s="60">
        <f>IF(ISERROR('[65]Récolte_N'!$I$14)=TRUE,"",'[65]Récolte_N'!$I$14)</f>
        <v>11000</v>
      </c>
      <c r="F20" s="60">
        <f t="shared" si="7"/>
        <v>3700</v>
      </c>
      <c r="G20" s="190">
        <f t="shared" si="8"/>
        <v>0.7482993197278912</v>
      </c>
      <c r="H20" s="62">
        <f>IF(ISERROR('[15]Récolte_N'!$F$14)=TRUE,"",'[15]Récolte_N'!$F$14)</f>
        <v>2450</v>
      </c>
      <c r="I20" s="63">
        <f t="shared" si="10"/>
        <v>65</v>
      </c>
      <c r="J20" s="64">
        <f>IF(ISERROR('[15]Récolte_N'!$H$14)=TRUE,"",'[15]Récolte_N'!$H$14)</f>
        <v>15925</v>
      </c>
      <c r="K20" s="64">
        <f>'[21]AV'!$AI182</f>
        <v>11539.8</v>
      </c>
      <c r="L20" s="65">
        <f t="shared" si="9"/>
        <v>4385.200000000001</v>
      </c>
      <c r="M20" s="66">
        <f t="shared" si="2"/>
        <v>-0.1428571428571429</v>
      </c>
      <c r="N20" s="201">
        <f>B20-H20</f>
        <v>-350</v>
      </c>
      <c r="O20" s="68">
        <f t="shared" si="4"/>
        <v>0.07692307692307687</v>
      </c>
      <c r="P20" s="69">
        <f t="shared" si="4"/>
        <v>-0.07692307692307687</v>
      </c>
      <c r="Q20" s="70">
        <f t="shared" si="4"/>
        <v>-0.04677724050676779</v>
      </c>
      <c r="R20" s="202">
        <f t="shared" si="5"/>
        <v>-539.7999999999993</v>
      </c>
      <c r="S20" s="69">
        <f t="shared" si="6"/>
        <v>-0.1562528504971269</v>
      </c>
    </row>
    <row r="21" spans="1:19" ht="12.75" customHeight="1">
      <c r="A21" s="57" t="s">
        <v>14</v>
      </c>
      <c r="B21" s="239">
        <f>IF(ISERROR('[66]Récolte_N'!$F$14)=TRUE,"",'[66]Récolte_N'!$F$14)</f>
        <v>4550</v>
      </c>
      <c r="C21" s="59">
        <f t="shared" si="0"/>
        <v>43.956043956043956</v>
      </c>
      <c r="D21" s="60">
        <f>IF(ISERROR('[66]Récolte_N'!$H$14)=TRUE,"",'[66]Récolte_N'!$H$14)</f>
        <v>20000</v>
      </c>
      <c r="E21" s="60">
        <f>IF(ISERROR('[66]Récolte_N'!$I$14)=TRUE,"",'[66]Récolte_N'!$I$14)</f>
        <v>6000</v>
      </c>
      <c r="F21" s="60">
        <f t="shared" si="7"/>
        <v>14000</v>
      </c>
      <c r="G21" s="190">
        <f t="shared" si="8"/>
        <v>0.3</v>
      </c>
      <c r="H21" s="62">
        <f>IF(ISERROR('[16]Récolte_N'!$F$14)=TRUE,"",'[16]Récolte_N'!$F$14)</f>
        <v>5050</v>
      </c>
      <c r="I21" s="63">
        <f t="shared" si="10"/>
        <v>41.360396039603955</v>
      </c>
      <c r="J21" s="64">
        <f>IF(ISERROR('[16]Récolte_N'!$H$14)=TRUE,"",'[16]Récolte_N'!$H$14)</f>
        <v>20887</v>
      </c>
      <c r="K21" s="64">
        <f>'[21]AV'!$AI183</f>
        <v>7517.7</v>
      </c>
      <c r="L21" s="65">
        <f t="shared" si="9"/>
        <v>13369.3</v>
      </c>
      <c r="M21" s="66">
        <f t="shared" si="2"/>
        <v>-0.09900990099009899</v>
      </c>
      <c r="N21" s="201">
        <f t="shared" si="3"/>
        <v>-500</v>
      </c>
      <c r="O21" s="68">
        <f t="shared" si="4"/>
        <v>0.06275684386471014</v>
      </c>
      <c r="P21" s="69">
        <f t="shared" si="4"/>
        <v>-0.0424666060228851</v>
      </c>
      <c r="Q21" s="70">
        <f t="shared" si="4"/>
        <v>-0.2018835548106469</v>
      </c>
      <c r="R21" s="202">
        <f t="shared" si="5"/>
        <v>-1517.6999999999998</v>
      </c>
      <c r="S21" s="69">
        <f t="shared" si="6"/>
        <v>0.047175244777213576</v>
      </c>
    </row>
    <row r="22" spans="1:19" ht="12.75" customHeight="1">
      <c r="A22" s="57" t="s">
        <v>15</v>
      </c>
      <c r="B22" s="239">
        <f>IF(ISERROR('[67]Récolte_N'!$F$14)=TRUE,"",'[67]Récolte_N'!$F$14)</f>
        <v>700</v>
      </c>
      <c r="C22" s="59">
        <f t="shared" si="0"/>
        <v>59</v>
      </c>
      <c r="D22" s="60">
        <f>IF(ISERROR('[67]Récolte_N'!$H$14)=TRUE,"",'[67]Récolte_N'!$H$14)</f>
        <v>4130</v>
      </c>
      <c r="E22" s="60">
        <f>IF(ISERROR('[67]Récolte_N'!$I$14)=TRUE,"",'[67]Récolte_N'!$I$14)</f>
        <v>4000</v>
      </c>
      <c r="F22" s="60">
        <f t="shared" si="7"/>
        <v>130</v>
      </c>
      <c r="G22" s="190">
        <f t="shared" si="8"/>
        <v>0.9685230024213075</v>
      </c>
      <c r="H22" s="62">
        <f>IF(ISERROR('[17]Récolte_N'!$F$14)=TRUE,"",'[17]Récolte_N'!$F$14)</f>
        <v>1520</v>
      </c>
      <c r="I22" s="63">
        <f t="shared" si="10"/>
        <v>53.47</v>
      </c>
      <c r="J22" s="64">
        <f>IF(ISERROR('[17]Récolte_N'!$H$14)=TRUE,"",'[17]Récolte_N'!$H$14)</f>
        <v>8127.44</v>
      </c>
      <c r="K22" s="64">
        <f>'[21]AV'!$AI184</f>
        <v>4491.8</v>
      </c>
      <c r="L22" s="65">
        <f t="shared" si="9"/>
        <v>3635.6399999999994</v>
      </c>
      <c r="M22" s="66">
        <f t="shared" si="2"/>
        <v>-0.5394736842105263</v>
      </c>
      <c r="N22" s="201">
        <f t="shared" si="3"/>
        <v>-820</v>
      </c>
      <c r="O22" s="68">
        <f t="shared" si="4"/>
        <v>0.10342247989526832</v>
      </c>
      <c r="P22" s="69">
        <f t="shared" si="4"/>
        <v>-0.4918449105745475</v>
      </c>
      <c r="Q22" s="70">
        <f t="shared" si="4"/>
        <v>-0.10948840108642421</v>
      </c>
      <c r="R22" s="202">
        <f t="shared" si="5"/>
        <v>-491.8000000000002</v>
      </c>
      <c r="S22" s="69">
        <f t="shared" si="6"/>
        <v>-0.9642428843339824</v>
      </c>
    </row>
    <row r="23" spans="1:19" ht="12.75" customHeight="1">
      <c r="A23" s="57" t="s">
        <v>22</v>
      </c>
      <c r="B23" s="239">
        <f>IF(ISERROR('[68]Récolte_N'!$F$14)=TRUE,"",'[68]Récolte_N'!$F$14)</f>
        <v>7200</v>
      </c>
      <c r="C23" s="59">
        <f t="shared" si="0"/>
        <v>61.44444444444445</v>
      </c>
      <c r="D23" s="60">
        <f>IF(ISERROR('[68]Récolte_N'!$H$14)=TRUE,"",'[68]Récolte_N'!$H$14)</f>
        <v>44240</v>
      </c>
      <c r="E23" s="60">
        <f>IF(ISERROR('[68]Récolte_N'!$I$14)=TRUE,"",'[68]Récolte_N'!$I$14)</f>
        <v>29300</v>
      </c>
      <c r="F23" s="60">
        <f t="shared" si="7"/>
        <v>14940</v>
      </c>
      <c r="G23" s="190">
        <f t="shared" si="8"/>
        <v>0.6622965641952984</v>
      </c>
      <c r="H23" s="62">
        <f>IF(ISERROR('[18]Récolte_N'!$F$14)=TRUE,"",'[18]Récolte_N'!$F$14)</f>
        <v>7200</v>
      </c>
      <c r="I23" s="63">
        <f t="shared" si="10"/>
        <v>59.833333333333336</v>
      </c>
      <c r="J23" s="64">
        <f>IF(ISERROR('[18]Récolte_N'!$H$14)=TRUE,"",'[18]Récolte_N'!$H$14)</f>
        <v>43080</v>
      </c>
      <c r="K23" s="64">
        <f>'[21]AV'!$AI185</f>
        <v>28497.6</v>
      </c>
      <c r="L23" s="65">
        <f t="shared" si="9"/>
        <v>14582.400000000001</v>
      </c>
      <c r="M23" s="66">
        <f t="shared" si="2"/>
        <v>0</v>
      </c>
      <c r="N23" s="201">
        <f t="shared" si="3"/>
        <v>0</v>
      </c>
      <c r="O23" s="68">
        <f t="shared" si="4"/>
        <v>0.026926648096564643</v>
      </c>
      <c r="P23" s="69">
        <f t="shared" si="4"/>
        <v>0.02692664809656442</v>
      </c>
      <c r="Q23" s="70">
        <f t="shared" si="4"/>
        <v>0.028156757060243676</v>
      </c>
      <c r="R23" s="202">
        <f t="shared" si="5"/>
        <v>802.4000000000015</v>
      </c>
      <c r="S23" s="69">
        <f t="shared" si="6"/>
        <v>0.024522712310730554</v>
      </c>
    </row>
    <row r="24" spans="1:19" ht="12.75" customHeight="1">
      <c r="A24" s="57" t="s">
        <v>16</v>
      </c>
      <c r="B24" s="239">
        <f>IF(ISERROR('[69]Récolte_N'!$F$14)=TRUE,"",'[69]Récolte_N'!$F$14)</f>
        <v>8040</v>
      </c>
      <c r="C24" s="59">
        <f t="shared" si="0"/>
        <v>31.095771144278608</v>
      </c>
      <c r="D24" s="60">
        <f>IF(ISERROR('[69]Récolte_N'!$H$14)=TRUE,"",'[69]Récolte_N'!$H$14)</f>
        <v>25001</v>
      </c>
      <c r="E24" s="60">
        <f>IF(ISERROR('[69]Récolte_N'!$I$14)=TRUE,"",'[69]Récolte_N'!$I$14)</f>
        <v>8000</v>
      </c>
      <c r="F24" s="60">
        <f t="shared" si="7"/>
        <v>17001</v>
      </c>
      <c r="G24" s="190">
        <f t="shared" si="8"/>
        <v>0.31998720051197954</v>
      </c>
      <c r="H24" s="62">
        <f>IF(ISERROR('[19]Récolte_N'!$F$14)=TRUE,"",'[19]Récolte_N'!$F$14)</f>
        <v>6560</v>
      </c>
      <c r="I24" s="63">
        <f t="shared" si="10"/>
        <v>32.5625</v>
      </c>
      <c r="J24" s="64">
        <f>IF(ISERROR('[19]Récolte_N'!$H$14)=TRUE,"",'[19]Récolte_N'!$H$14)</f>
        <v>21361</v>
      </c>
      <c r="K24" s="64">
        <f>'[21]AV'!$AI186</f>
        <v>8347</v>
      </c>
      <c r="L24" s="65">
        <f t="shared" si="9"/>
        <v>13014</v>
      </c>
      <c r="M24" s="66">
        <f t="shared" si="2"/>
        <v>0.22560975609756095</v>
      </c>
      <c r="N24" s="201">
        <f t="shared" si="3"/>
        <v>1480</v>
      </c>
      <c r="O24" s="68">
        <f t="shared" si="4"/>
        <v>-0.04504349652887196</v>
      </c>
      <c r="P24" s="69">
        <f t="shared" si="4"/>
        <v>0.17040400730302885</v>
      </c>
      <c r="Q24" s="70">
        <f t="shared" si="4"/>
        <v>-0.04157182221157307</v>
      </c>
      <c r="R24" s="202">
        <f t="shared" si="5"/>
        <v>-347</v>
      </c>
      <c r="S24" s="69">
        <f t="shared" si="6"/>
        <v>0.3063623789764869</v>
      </c>
    </row>
    <row r="25" spans="1:19" ht="12.75" customHeight="1">
      <c r="A25" s="57" t="s">
        <v>17</v>
      </c>
      <c r="B25" s="239">
        <f>IF(ISERROR('[70]Récolte_N'!$F$14)=TRUE,"",'[70]Récolte_N'!$F$14)</f>
        <v>2400</v>
      </c>
      <c r="C25" s="59">
        <f t="shared" si="0"/>
        <v>29</v>
      </c>
      <c r="D25" s="60">
        <f>IF(ISERROR('[70]Récolte_N'!$H$14)=TRUE,"",'[70]Récolte_N'!$H$14)</f>
        <v>6960</v>
      </c>
      <c r="E25" s="60">
        <f>IF(ISERROR('[70]Récolte_N'!$I$14)=TRUE,"",'[70]Récolte_N'!$I$14)</f>
        <v>600</v>
      </c>
      <c r="F25" s="60">
        <f t="shared" si="7"/>
        <v>6360</v>
      </c>
      <c r="G25" s="190">
        <f t="shared" si="8"/>
        <v>0.08620689655172414</v>
      </c>
      <c r="H25" s="62">
        <f>IF(ISERROR('[20]Récolte_N'!$F$14)=TRUE,"",'[20]Récolte_N'!$F$14)</f>
        <v>1000</v>
      </c>
      <c r="I25" s="63">
        <f t="shared" si="10"/>
        <v>34</v>
      </c>
      <c r="J25" s="64">
        <f>IF(ISERROR('[20]Récolte_N'!$H$14)=TRUE,"",'[20]Récolte_N'!$H$14)</f>
        <v>3400</v>
      </c>
      <c r="K25" s="64">
        <f>'[21]AV'!$AI187</f>
        <v>730</v>
      </c>
      <c r="L25" s="65">
        <f t="shared" si="9"/>
        <v>2670</v>
      </c>
      <c r="M25" s="66">
        <f t="shared" si="2"/>
        <v>1.4</v>
      </c>
      <c r="N25" s="201">
        <f t="shared" si="3"/>
        <v>1400</v>
      </c>
      <c r="O25" s="68">
        <f t="shared" si="4"/>
        <v>-0.1470588235294118</v>
      </c>
      <c r="P25" s="69">
        <f t="shared" si="4"/>
        <v>1.0470588235294116</v>
      </c>
      <c r="Q25" s="70">
        <f t="shared" si="4"/>
        <v>-0.17808219178082196</v>
      </c>
      <c r="R25" s="202">
        <f t="shared" si="5"/>
        <v>-130</v>
      </c>
      <c r="S25" s="69">
        <f t="shared" si="6"/>
        <v>1.3820224719101124</v>
      </c>
    </row>
    <row r="26" spans="1:19" ht="12.75" customHeight="1">
      <c r="A26" s="25"/>
      <c r="B26" s="133"/>
      <c r="C26" s="73"/>
      <c r="D26" s="74"/>
      <c r="E26" s="75"/>
      <c r="F26" s="75"/>
      <c r="G26" s="191"/>
      <c r="H26" s="77"/>
      <c r="I26" s="78"/>
      <c r="J26" s="79"/>
      <c r="K26" s="80"/>
      <c r="L26" s="81"/>
      <c r="M26" s="66"/>
      <c r="N26" s="201"/>
      <c r="O26" s="68"/>
      <c r="P26" s="69"/>
      <c r="Q26" s="70"/>
      <c r="R26" s="202"/>
      <c r="S26" s="69"/>
    </row>
    <row r="27" spans="1:19" s="91" customFormat="1" ht="15.75">
      <c r="A27" s="82" t="s">
        <v>18</v>
      </c>
      <c r="B27" s="240">
        <f>IF(SUM(B6:B25)=0,"",SUM(B6:B25))</f>
        <v>94648</v>
      </c>
      <c r="C27" s="84">
        <f>IF(OR(B27="",B27=0),"",(D27/B27)*10)</f>
        <v>47.69057983264305</v>
      </c>
      <c r="D27" s="85">
        <f>IF(SUM(D6:D25)=0,"",SUM(D6:D25))</f>
        <v>451381.8</v>
      </c>
      <c r="E27" s="85">
        <f>IF(SUM(E6:E25)=0,"",SUM(E6:E25))</f>
        <v>236180</v>
      </c>
      <c r="F27" s="85">
        <f t="shared" si="7"/>
        <v>215201.8</v>
      </c>
      <c r="G27" s="192">
        <f>IF(D27="","",(E27/D27))</f>
        <v>0.5232377557092466</v>
      </c>
      <c r="H27" s="193">
        <f>IF(SUM(H6:H25)=0,"",SUM(H6:H25))</f>
        <v>97980</v>
      </c>
      <c r="I27" s="194">
        <f>IF(OR(H27="",H27=0),"",(J27/H27)*10)</f>
        <v>46.55720963461931</v>
      </c>
      <c r="J27" s="195">
        <f>IF(SUM(J6:J25)=0,"",SUM(J6:J25))</f>
        <v>456167.54</v>
      </c>
      <c r="K27" s="195">
        <f>IF(SUM(K6:K25)=0,"",SUM(K6:K25))</f>
        <v>249463.69999999998</v>
      </c>
      <c r="L27" s="196">
        <f t="shared" si="9"/>
        <v>206703.84</v>
      </c>
      <c r="M27" s="66">
        <f>B27/H27-1</f>
        <v>-0.03400694019187589</v>
      </c>
      <c r="N27" s="201">
        <f>B27-H27</f>
        <v>-3332</v>
      </c>
      <c r="O27" s="68">
        <f>C27/I27-1</f>
        <v>0.02434360235328592</v>
      </c>
      <c r="P27" s="69">
        <f>D27/J27-1</f>
        <v>-0.010491189267872958</v>
      </c>
      <c r="Q27" s="70">
        <f>E27/K27-1</f>
        <v>-0.05324902981876711</v>
      </c>
      <c r="R27" s="202">
        <f>E27-K27</f>
        <v>-13283.699999999983</v>
      </c>
      <c r="S27" s="69">
        <f>F27/L27-1</f>
        <v>0.0411117664771008</v>
      </c>
    </row>
    <row r="28" spans="1:18" s="103" customFormat="1" ht="13.5" thickBot="1">
      <c r="A28" s="92" t="s">
        <v>72</v>
      </c>
      <c r="B28" s="241">
        <f>B27/H27-1</f>
        <v>-0.03400694019187589</v>
      </c>
      <c r="C28" s="94">
        <f>C27/I27-1</f>
        <v>0.02434360235328592</v>
      </c>
      <c r="D28" s="95">
        <f>D27/J27-1</f>
        <v>-0.010491189267872958</v>
      </c>
      <c r="E28" s="95">
        <f>E27/K27-1</f>
        <v>-0.05324902981876711</v>
      </c>
      <c r="F28" s="95">
        <f>F27/L27-1</f>
        <v>0.0411117664771008</v>
      </c>
      <c r="G28" s="96"/>
      <c r="H28" s="97"/>
      <c r="I28" s="99"/>
      <c r="J28" s="99"/>
      <c r="K28" s="99"/>
      <c r="L28" s="100"/>
      <c r="M28" s="101"/>
      <c r="N28" s="101"/>
      <c r="O28" s="102"/>
      <c r="Q28" s="104"/>
      <c r="R28" s="105"/>
    </row>
    <row r="29" spans="1:11" ht="64.5" customHeight="1" thickBot="1">
      <c r="A29" s="1"/>
      <c r="B29" s="281" t="s">
        <v>108</v>
      </c>
      <c r="C29" s="281"/>
      <c r="D29" s="281"/>
      <c r="E29" s="281"/>
      <c r="F29" s="281"/>
      <c r="G29" s="281"/>
      <c r="H29" s="281"/>
      <c r="I29" s="106"/>
      <c r="J29" s="106"/>
      <c r="K29" s="106"/>
    </row>
    <row r="30" spans="1:9" s="24" customFormat="1" ht="15.75">
      <c r="A30" s="107"/>
      <c r="B30" s="261" t="s">
        <v>73</v>
      </c>
      <c r="C30" s="263"/>
      <c r="D30" s="264" t="s">
        <v>74</v>
      </c>
      <c r="E30" s="266"/>
      <c r="F30" s="267" t="s">
        <v>75</v>
      </c>
      <c r="G30" s="269"/>
      <c r="H30" s="268"/>
      <c r="I30" s="108"/>
    </row>
    <row r="31" spans="1:9" s="38" customFormat="1" ht="12.75" customHeight="1">
      <c r="A31" s="109"/>
      <c r="B31" s="110" t="s">
        <v>76</v>
      </c>
      <c r="C31" s="111" t="s">
        <v>77</v>
      </c>
      <c r="D31" s="112" t="s">
        <v>76</v>
      </c>
      <c r="E31" s="113" t="s">
        <v>77</v>
      </c>
      <c r="F31" s="114">
        <v>2015</v>
      </c>
      <c r="G31" s="115">
        <v>2014</v>
      </c>
      <c r="H31" s="52" t="s">
        <v>78</v>
      </c>
      <c r="I31" s="116"/>
    </row>
    <row r="32" spans="1:9" s="38" customFormat="1" ht="12.75" customHeight="1">
      <c r="A32" s="109"/>
      <c r="B32" s="117" t="str">
        <f>RIGHT(B29,9)</f>
        <v> 1er oct.</v>
      </c>
      <c r="C32" s="111" t="s">
        <v>79</v>
      </c>
      <c r="D32" s="118" t="str">
        <f>RIGHT(B29,9)</f>
        <v> 1er oct.</v>
      </c>
      <c r="E32" s="113" t="s">
        <v>80</v>
      </c>
      <c r="F32" s="119" t="s">
        <v>56</v>
      </c>
      <c r="G32" s="33" t="s">
        <v>56</v>
      </c>
      <c r="H32" s="52" t="s">
        <v>81</v>
      </c>
      <c r="I32" s="116"/>
    </row>
    <row r="33" spans="1:9" ht="12.75" customHeight="1">
      <c r="A33" s="120"/>
      <c r="B33" s="121" t="s">
        <v>2</v>
      </c>
      <c r="C33" s="122" t="s">
        <v>2</v>
      </c>
      <c r="D33" s="123" t="s">
        <v>2</v>
      </c>
      <c r="E33" s="46" t="s">
        <v>2</v>
      </c>
      <c r="F33" s="124"/>
      <c r="G33" s="125"/>
      <c r="H33" s="126"/>
      <c r="I33" s="127"/>
    </row>
    <row r="34" spans="1:9" ht="12.75" customHeight="1">
      <c r="A34" s="25"/>
      <c r="B34" s="128"/>
      <c r="C34" s="129"/>
      <c r="D34" s="130"/>
      <c r="E34" s="52"/>
      <c r="F34" s="131"/>
      <c r="G34" s="33"/>
      <c r="H34" s="132"/>
      <c r="I34" s="127"/>
    </row>
    <row r="35" spans="1:9" ht="12.75" customHeight="1">
      <c r="A35" s="25" t="s">
        <v>3</v>
      </c>
      <c r="B35" s="133">
        <f>'[22]AV'!$AI168</f>
        <v>3000.5</v>
      </c>
      <c r="C35" s="134">
        <f>E6</f>
        <v>3250</v>
      </c>
      <c r="D35" s="135">
        <f>'[21]AV'!$Z168</f>
        <v>1986.8</v>
      </c>
      <c r="E35" s="136">
        <f>K6</f>
        <v>2644.6</v>
      </c>
      <c r="F35" s="18">
        <f>IF(OR(C35="",C35=0),"",B35/C35)</f>
        <v>0.9232307692307692</v>
      </c>
      <c r="G35" s="19">
        <f>IF(OR(E35="",E35=0),"",D35/E35)</f>
        <v>0.7512667322090297</v>
      </c>
      <c r="H35" s="137">
        <f>IF(OR(F35="",F35=0),"",(F35-G35)*100)</f>
        <v>17.196403702173946</v>
      </c>
      <c r="I35" s="127"/>
    </row>
    <row r="36" spans="1:8" ht="12.75" customHeight="1">
      <c r="A36" s="57" t="s">
        <v>71</v>
      </c>
      <c r="B36" s="133">
        <f>'[22]AV'!$AI169</f>
        <v>4935.5</v>
      </c>
      <c r="C36" s="134">
        <f aca="true" t="shared" si="11" ref="C36:C56">E7</f>
        <v>6000</v>
      </c>
      <c r="D36" s="135">
        <f>'[21]AV'!$Z169</f>
        <v>5163.9</v>
      </c>
      <c r="E36" s="136">
        <f aca="true" t="shared" si="12" ref="E36:E56">K7</f>
        <v>7545.8</v>
      </c>
      <c r="F36" s="18">
        <f aca="true" t="shared" si="13" ref="F36:F54">IF(OR(C36="",C36=0),"",B36/C36)</f>
        <v>0.8225833333333333</v>
      </c>
      <c r="G36" s="19">
        <f aca="true" t="shared" si="14" ref="G36:G54">IF(OR(E36="",E36=0),"",D36/E36)</f>
        <v>0.6843409578838558</v>
      </c>
      <c r="H36" s="137">
        <f aca="true" t="shared" si="15" ref="H36:H54">IF(OR(F36="",F36=0),"",(F36-G36)*100)</f>
        <v>13.82423754494775</v>
      </c>
    </row>
    <row r="37" spans="1:8" ht="12.75" customHeight="1">
      <c r="A37" s="25" t="s">
        <v>4</v>
      </c>
      <c r="B37" s="133">
        <f>'[22]AV'!$AI170</f>
        <v>19089.1</v>
      </c>
      <c r="C37" s="134">
        <f t="shared" si="11"/>
        <v>28000</v>
      </c>
      <c r="D37" s="135">
        <f>'[21]AV'!$Z170</f>
        <v>20102</v>
      </c>
      <c r="E37" s="136">
        <f t="shared" si="12"/>
        <v>26337.3</v>
      </c>
      <c r="F37" s="18">
        <f t="shared" si="13"/>
        <v>0.6817535714285714</v>
      </c>
      <c r="G37" s="19">
        <f t="shared" si="14"/>
        <v>0.7632521177189765</v>
      </c>
      <c r="H37" s="137">
        <f t="shared" si="15"/>
        <v>-8.14985462904051</v>
      </c>
    </row>
    <row r="38" spans="1:8" ht="12.75" customHeight="1">
      <c r="A38" s="25" t="s">
        <v>20</v>
      </c>
      <c r="B38" s="133">
        <f>'[22]AV'!$AI171</f>
        <v>1947</v>
      </c>
      <c r="C38" s="134">
        <f t="shared" si="11"/>
        <v>2500</v>
      </c>
      <c r="D38" s="135">
        <f>'[21]AV'!$Z171</f>
        <v>2853.9</v>
      </c>
      <c r="E38" s="136">
        <f t="shared" si="12"/>
        <v>3644.9</v>
      </c>
      <c r="F38" s="18">
        <f t="shared" si="13"/>
        <v>0.7788</v>
      </c>
      <c r="G38" s="19">
        <f t="shared" si="14"/>
        <v>0.7829844440176685</v>
      </c>
      <c r="H38" s="137">
        <f t="shared" si="15"/>
        <v>-0.4184444017668487</v>
      </c>
    </row>
    <row r="39" spans="1:8" ht="12.75" customHeight="1">
      <c r="A39" s="25" t="s">
        <v>5</v>
      </c>
      <c r="B39" s="133">
        <f>'[22]AV'!$AI172</f>
        <v>4575.7</v>
      </c>
      <c r="C39" s="134">
        <f t="shared" si="11"/>
        <v>9500</v>
      </c>
      <c r="D39" s="135">
        <f>'[21]AV'!$Z172</f>
        <v>3605.7</v>
      </c>
      <c r="E39" s="136">
        <f t="shared" si="12"/>
        <v>8236.8</v>
      </c>
      <c r="F39" s="18">
        <f t="shared" si="13"/>
        <v>0.48165263157894733</v>
      </c>
      <c r="G39" s="19">
        <f t="shared" si="14"/>
        <v>0.4377549533799534</v>
      </c>
      <c r="H39" s="137">
        <f t="shared" si="15"/>
        <v>4.389767819899393</v>
      </c>
    </row>
    <row r="40" spans="1:8" ht="12.75" customHeight="1">
      <c r="A40" s="25" t="s">
        <v>6</v>
      </c>
      <c r="B40" s="133">
        <f>'[22]AV'!$AI173</f>
        <v>13049.4</v>
      </c>
      <c r="C40" s="134">
        <f t="shared" si="11"/>
        <v>17000</v>
      </c>
      <c r="D40" s="135">
        <f>'[21]AV'!$Z173</f>
        <v>13390.5</v>
      </c>
      <c r="E40" s="136">
        <f t="shared" si="12"/>
        <v>18586.9</v>
      </c>
      <c r="F40" s="18">
        <f t="shared" si="13"/>
        <v>0.7676117647058823</v>
      </c>
      <c r="G40" s="19">
        <f t="shared" si="14"/>
        <v>0.7204267521749188</v>
      </c>
      <c r="H40" s="137">
        <f t="shared" si="15"/>
        <v>4.718501253096353</v>
      </c>
    </row>
    <row r="41" spans="1:8" ht="12.75" customHeight="1">
      <c r="A41" s="25" t="s">
        <v>7</v>
      </c>
      <c r="B41" s="133">
        <f>'[22]AV'!$AI174</f>
        <v>3842.7</v>
      </c>
      <c r="C41" s="134">
        <f t="shared" si="11"/>
        <v>4500</v>
      </c>
      <c r="D41" s="135">
        <f>'[21]AV'!$Z174</f>
        <v>5118.1</v>
      </c>
      <c r="E41" s="136">
        <f t="shared" si="12"/>
        <v>5984.2</v>
      </c>
      <c r="F41" s="18">
        <f t="shared" si="13"/>
        <v>0.8539333333333333</v>
      </c>
      <c r="G41" s="19">
        <f t="shared" si="14"/>
        <v>0.8552688747033856</v>
      </c>
      <c r="H41" s="137">
        <f t="shared" si="15"/>
        <v>-0.13355413700523178</v>
      </c>
    </row>
    <row r="42" spans="1:8" ht="12.75" customHeight="1">
      <c r="A42" s="25" t="s">
        <v>8</v>
      </c>
      <c r="B42" s="133">
        <f>'[22]AV'!$AI175</f>
        <v>318.6</v>
      </c>
      <c r="C42" s="134">
        <f t="shared" si="11"/>
        <v>350</v>
      </c>
      <c r="D42" s="135">
        <f>'[21]AV'!$Z175</f>
        <v>296.1</v>
      </c>
      <c r="E42" s="136">
        <f t="shared" si="12"/>
        <v>379.6</v>
      </c>
      <c r="F42" s="18">
        <f t="shared" si="13"/>
        <v>0.9102857142857144</v>
      </c>
      <c r="G42" s="19">
        <f t="shared" si="14"/>
        <v>0.780031612223393</v>
      </c>
      <c r="H42" s="137">
        <f t="shared" si="15"/>
        <v>13.025410206232134</v>
      </c>
    </row>
    <row r="43" spans="1:8" ht="12.75" customHeight="1">
      <c r="A43" s="25" t="s">
        <v>19</v>
      </c>
      <c r="B43" s="133">
        <f>'[22]AV'!$AI176</f>
        <v>13392</v>
      </c>
      <c r="C43" s="134">
        <f t="shared" si="11"/>
        <v>15500</v>
      </c>
      <c r="D43" s="135">
        <f>'[21]AV'!$Z176</f>
        <v>15138.3</v>
      </c>
      <c r="E43" s="136">
        <f t="shared" si="12"/>
        <v>19559.3</v>
      </c>
      <c r="F43" s="18">
        <f t="shared" si="13"/>
        <v>0.864</v>
      </c>
      <c r="G43" s="19">
        <f t="shared" si="14"/>
        <v>0.7739694160833976</v>
      </c>
      <c r="H43" s="137">
        <f t="shared" si="15"/>
        <v>9.003058391660234</v>
      </c>
    </row>
    <row r="44" spans="1:8" ht="12.75" customHeight="1">
      <c r="A44" s="25" t="s">
        <v>9</v>
      </c>
      <c r="B44" s="133">
        <f>'[22]AV'!$AI177</f>
        <v>2708.8</v>
      </c>
      <c r="C44" s="134">
        <f t="shared" si="11"/>
        <v>7000</v>
      </c>
      <c r="D44" s="135">
        <f>'[21]AV'!$Z177</f>
        <v>5262.1</v>
      </c>
      <c r="E44" s="136">
        <f t="shared" si="12"/>
        <v>7335.7</v>
      </c>
      <c r="F44" s="18">
        <f t="shared" si="13"/>
        <v>0.3869714285714286</v>
      </c>
      <c r="G44" s="19">
        <f t="shared" si="14"/>
        <v>0.7173275897324046</v>
      </c>
      <c r="H44" s="137">
        <f t="shared" si="15"/>
        <v>-33.03561611609761</v>
      </c>
    </row>
    <row r="45" spans="1:8" ht="12.75" customHeight="1">
      <c r="A45" s="25" t="s">
        <v>21</v>
      </c>
      <c r="B45" s="133">
        <f>'[22]AV'!$AI178</f>
        <v>644.3</v>
      </c>
      <c r="C45" s="134">
        <f t="shared" si="11"/>
        <v>700</v>
      </c>
      <c r="D45" s="135">
        <f>'[21]AV'!$Z178</f>
        <v>564.7</v>
      </c>
      <c r="E45" s="136">
        <f t="shared" si="12"/>
        <v>732.2</v>
      </c>
      <c r="F45" s="18">
        <f t="shared" si="13"/>
        <v>0.9204285714285714</v>
      </c>
      <c r="G45" s="19">
        <f t="shared" si="14"/>
        <v>0.7712373668396613</v>
      </c>
      <c r="H45" s="137">
        <f t="shared" si="15"/>
        <v>14.919120458891012</v>
      </c>
    </row>
    <row r="46" spans="1:8" ht="12.75" customHeight="1">
      <c r="A46" s="25" t="s">
        <v>10</v>
      </c>
      <c r="B46" s="133">
        <f>'[22]AV'!$AI179</f>
        <v>33177.5</v>
      </c>
      <c r="C46" s="134">
        <f t="shared" si="11"/>
        <v>33980</v>
      </c>
      <c r="D46" s="135">
        <f>'[21]AV'!$Z179</f>
        <v>34762.5</v>
      </c>
      <c r="E46" s="136">
        <f t="shared" si="12"/>
        <v>41165.6</v>
      </c>
      <c r="F46" s="18">
        <f t="shared" si="13"/>
        <v>0.9763831665685697</v>
      </c>
      <c r="G46" s="19">
        <f t="shared" si="14"/>
        <v>0.8444550789979983</v>
      </c>
      <c r="H46" s="137">
        <f t="shared" si="15"/>
        <v>13.19280875705714</v>
      </c>
    </row>
    <row r="47" spans="1:8" ht="12.75" customHeight="1">
      <c r="A47" s="25" t="s">
        <v>11</v>
      </c>
      <c r="B47" s="133">
        <f>'[22]AV'!$AI180</f>
        <v>11521.2</v>
      </c>
      <c r="C47" s="134">
        <f t="shared" si="11"/>
        <v>14000</v>
      </c>
      <c r="D47" s="135">
        <f>'[21]AV'!$Z180</f>
        <v>10412.1</v>
      </c>
      <c r="E47" s="136">
        <f t="shared" si="12"/>
        <v>13707.6</v>
      </c>
      <c r="F47" s="18">
        <f t="shared" si="13"/>
        <v>0.8229428571428572</v>
      </c>
      <c r="G47" s="19">
        <f t="shared" si="14"/>
        <v>0.7595859231375296</v>
      </c>
      <c r="H47" s="137">
        <f t="shared" si="15"/>
        <v>6.33569340053276</v>
      </c>
    </row>
    <row r="48" spans="1:8" ht="12.75" customHeight="1">
      <c r="A48" s="25" t="s">
        <v>12</v>
      </c>
      <c r="B48" s="133">
        <f>'[22]AV'!$AI181</f>
        <v>12033.1</v>
      </c>
      <c r="C48" s="134">
        <f t="shared" si="11"/>
        <v>35000</v>
      </c>
      <c r="D48" s="135">
        <f>'[21]AV'!$Z181</f>
        <v>17479.5</v>
      </c>
      <c r="E48" s="136">
        <f t="shared" si="12"/>
        <v>32479.3</v>
      </c>
      <c r="F48" s="18">
        <f t="shared" si="13"/>
        <v>0.34380285714285713</v>
      </c>
      <c r="G48" s="19">
        <f t="shared" si="14"/>
        <v>0.5381735443805747</v>
      </c>
      <c r="H48" s="137">
        <f t="shared" si="15"/>
        <v>-19.437068723771763</v>
      </c>
    </row>
    <row r="49" spans="1:8" ht="12.75" customHeight="1">
      <c r="A49" s="25" t="s">
        <v>13</v>
      </c>
      <c r="B49" s="133">
        <f>'[22]AV'!$AI182</f>
        <v>8882</v>
      </c>
      <c r="C49" s="134">
        <f t="shared" si="11"/>
        <v>11000</v>
      </c>
      <c r="D49" s="135">
        <f>'[21]AV'!$Z182</f>
        <v>8090.1</v>
      </c>
      <c r="E49" s="136">
        <f t="shared" si="12"/>
        <v>11539.8</v>
      </c>
      <c r="F49" s="18">
        <f t="shared" si="13"/>
        <v>0.8074545454545454</v>
      </c>
      <c r="G49" s="19">
        <f t="shared" si="14"/>
        <v>0.7010606769614726</v>
      </c>
      <c r="H49" s="137">
        <f t="shared" si="15"/>
        <v>10.639386849307286</v>
      </c>
    </row>
    <row r="50" spans="1:8" ht="12.75" customHeight="1">
      <c r="A50" s="25" t="s">
        <v>14</v>
      </c>
      <c r="B50" s="133">
        <f>'[22]AV'!$AI183</f>
        <v>4789.1</v>
      </c>
      <c r="C50" s="134">
        <f t="shared" si="11"/>
        <v>6000</v>
      </c>
      <c r="D50" s="135">
        <f>'[21]AV'!$Z183</f>
        <v>6389.1</v>
      </c>
      <c r="E50" s="136">
        <f t="shared" si="12"/>
        <v>7517.7</v>
      </c>
      <c r="F50" s="18">
        <f t="shared" si="13"/>
        <v>0.7981833333333334</v>
      </c>
      <c r="G50" s="19">
        <f t="shared" si="14"/>
        <v>0.8498742966598828</v>
      </c>
      <c r="H50" s="137">
        <f t="shared" si="15"/>
        <v>-5.169096332654943</v>
      </c>
    </row>
    <row r="51" spans="1:8" ht="12.75" customHeight="1">
      <c r="A51" s="25" t="s">
        <v>15</v>
      </c>
      <c r="B51" s="133">
        <f>'[22]AV'!$AI184</f>
        <v>2035.3</v>
      </c>
      <c r="C51" s="134">
        <f t="shared" si="11"/>
        <v>4000</v>
      </c>
      <c r="D51" s="135">
        <f>'[21]AV'!$Z184</f>
        <v>2475.3</v>
      </c>
      <c r="E51" s="136">
        <f t="shared" si="12"/>
        <v>4491.8</v>
      </c>
      <c r="F51" s="18">
        <f t="shared" si="13"/>
        <v>0.508825</v>
      </c>
      <c r="G51" s="19">
        <f t="shared" si="14"/>
        <v>0.5510708401976936</v>
      </c>
      <c r="H51" s="137">
        <f t="shared" si="15"/>
        <v>-4.224584019769361</v>
      </c>
    </row>
    <row r="52" spans="1:8" ht="12.75" customHeight="1">
      <c r="A52" s="25" t="s">
        <v>22</v>
      </c>
      <c r="B52" s="133">
        <f>'[22]AV'!$AI185</f>
        <v>16021.3</v>
      </c>
      <c r="C52" s="134">
        <f t="shared" si="11"/>
        <v>29300</v>
      </c>
      <c r="D52" s="135">
        <f>'[21]AV'!$Z185</f>
        <v>20461.7</v>
      </c>
      <c r="E52" s="136">
        <f t="shared" si="12"/>
        <v>28497.6</v>
      </c>
      <c r="F52" s="18">
        <f t="shared" si="13"/>
        <v>0.5468020477815699</v>
      </c>
      <c r="G52" s="19">
        <f t="shared" si="14"/>
        <v>0.7180148503733649</v>
      </c>
      <c r="H52" s="137">
        <f t="shared" si="15"/>
        <v>-17.121280259179493</v>
      </c>
    </row>
    <row r="53" spans="1:8" ht="12.75" customHeight="1">
      <c r="A53" s="25" t="s">
        <v>16</v>
      </c>
      <c r="B53" s="133">
        <f>'[22]AV'!$AI186</f>
        <v>6503.4</v>
      </c>
      <c r="C53" s="134">
        <f t="shared" si="11"/>
        <v>8000</v>
      </c>
      <c r="D53" s="135">
        <f>'[21]AV'!$Z186</f>
        <v>6130.2</v>
      </c>
      <c r="E53" s="136">
        <f t="shared" si="12"/>
        <v>8347</v>
      </c>
      <c r="F53" s="18">
        <f t="shared" si="13"/>
        <v>0.812925</v>
      </c>
      <c r="G53" s="19">
        <f t="shared" si="14"/>
        <v>0.7344195519348269</v>
      </c>
      <c r="H53" s="137">
        <f t="shared" si="15"/>
        <v>7.850544806517313</v>
      </c>
    </row>
    <row r="54" spans="1:8" ht="12.75" customHeight="1">
      <c r="A54" s="25" t="s">
        <v>17</v>
      </c>
      <c r="B54" s="133">
        <f>'[22]AV'!$AI187</f>
        <v>376.2</v>
      </c>
      <c r="C54" s="134">
        <f t="shared" si="11"/>
        <v>600</v>
      </c>
      <c r="D54" s="135">
        <f>'[21]AV'!$Z187</f>
        <v>570.7</v>
      </c>
      <c r="E54" s="136">
        <f t="shared" si="12"/>
        <v>730</v>
      </c>
      <c r="F54" s="18">
        <f t="shared" si="13"/>
        <v>0.627</v>
      </c>
      <c r="G54" s="19">
        <f t="shared" si="14"/>
        <v>0.7817808219178083</v>
      </c>
      <c r="H54" s="137">
        <f t="shared" si="15"/>
        <v>-15.478082191780828</v>
      </c>
    </row>
    <row r="55" spans="1:8" ht="12.75" customHeight="1">
      <c r="A55" s="25"/>
      <c r="B55" s="133"/>
      <c r="C55" s="134"/>
      <c r="D55" s="135"/>
      <c r="E55" s="136"/>
      <c r="F55" s="18">
        <f>IF(OR(E26="",E26=0),"",B55/E26)</f>
      </c>
      <c r="G55" s="19">
        <f>IF(OR(K26="",K26=0),"",D55/K26)</f>
      </c>
      <c r="H55" s="137"/>
    </row>
    <row r="56" spans="1:8" s="91" customFormat="1" ht="15.75" customHeight="1" thickBot="1">
      <c r="A56" s="138" t="s">
        <v>18</v>
      </c>
      <c r="B56" s="139">
        <f>IF(SUM(B35:B54)=0,"",SUM(B35:B54))</f>
        <v>162842.69999999998</v>
      </c>
      <c r="C56" s="140">
        <f t="shared" si="11"/>
        <v>236180</v>
      </c>
      <c r="D56" s="141">
        <f>IF(SUM(D35:D54)=0,"",SUM(D35:D54))</f>
        <v>180253.30000000005</v>
      </c>
      <c r="E56" s="142">
        <f t="shared" si="12"/>
        <v>249463.69999999998</v>
      </c>
      <c r="F56" s="143">
        <f>IF(OR(C56="",C56=0),"",B56/C56)</f>
        <v>0.6894855618595985</v>
      </c>
      <c r="G56" s="144">
        <f>IF(OR(E56="",E56=0),"",D56/E56)</f>
        <v>0.722563242668172</v>
      </c>
      <c r="H56" s="145">
        <f>IF(OR(F56="",F56=0),"",(F56-G56)*100)</f>
        <v>-3.307768080857343</v>
      </c>
    </row>
    <row r="57" spans="1:12" s="127" customFormat="1" ht="64.5" customHeight="1" thickBot="1">
      <c r="A57" s="146"/>
      <c r="B57" s="281" t="s">
        <v>109</v>
      </c>
      <c r="C57" s="281"/>
      <c r="D57" s="281"/>
      <c r="E57" s="281"/>
      <c r="F57" s="281"/>
      <c r="G57" s="281"/>
      <c r="H57" s="281"/>
      <c r="I57" s="2"/>
      <c r="J57" s="2"/>
      <c r="K57" s="2"/>
      <c r="L57" s="2"/>
    </row>
    <row r="58" spans="1:9" s="24" customFormat="1" ht="15.75">
      <c r="A58" s="23"/>
      <c r="B58" s="261" t="s">
        <v>73</v>
      </c>
      <c r="C58" s="262"/>
      <c r="D58" s="263"/>
      <c r="E58" s="264" t="s">
        <v>74</v>
      </c>
      <c r="F58" s="265"/>
      <c r="G58" s="266"/>
      <c r="H58" s="267" t="s">
        <v>82</v>
      </c>
      <c r="I58" s="268"/>
    </row>
    <row r="59" spans="1:9" ht="12.75" customHeight="1">
      <c r="A59" s="147"/>
      <c r="B59" s="148" t="s">
        <v>83</v>
      </c>
      <c r="C59" s="28" t="s">
        <v>83</v>
      </c>
      <c r="D59" s="149" t="s">
        <v>84</v>
      </c>
      <c r="E59" s="12" t="s">
        <v>83</v>
      </c>
      <c r="F59" s="13" t="s">
        <v>83</v>
      </c>
      <c r="G59" s="150" t="s">
        <v>84</v>
      </c>
      <c r="H59" s="12" t="str">
        <f aca="true" t="shared" si="16" ref="H59:I61">F59</f>
        <v>Stocks en </v>
      </c>
      <c r="I59" s="151" t="str">
        <f t="shared" si="16"/>
        <v>Coll.réalisée + </v>
      </c>
    </row>
    <row r="60" spans="1:9" ht="12.75" customHeight="1">
      <c r="A60" s="25"/>
      <c r="B60" s="148" t="s">
        <v>85</v>
      </c>
      <c r="C60" s="28" t="s">
        <v>85</v>
      </c>
      <c r="D60" s="149" t="s">
        <v>86</v>
      </c>
      <c r="E60" s="12" t="s">
        <v>85</v>
      </c>
      <c r="F60" s="13" t="s">
        <v>85</v>
      </c>
      <c r="G60" s="150" t="s">
        <v>86</v>
      </c>
      <c r="H60" s="12" t="str">
        <f t="shared" si="16"/>
        <v>dépôt au </v>
      </c>
      <c r="I60" s="151" t="str">
        <f t="shared" si="16"/>
        <v>Dépôts au</v>
      </c>
    </row>
    <row r="61" spans="1:9" ht="12.75" customHeight="1">
      <c r="A61" s="25"/>
      <c r="B61" s="152" t="str">
        <f>B32</f>
        <v> 1er oct.</v>
      </c>
      <c r="C61" s="153" t="str">
        <f>B32</f>
        <v> 1er oct.</v>
      </c>
      <c r="D61" s="154" t="str">
        <f>B32</f>
        <v> 1er oct.</v>
      </c>
      <c r="E61" s="155" t="str">
        <f>D32</f>
        <v> 1er oct.</v>
      </c>
      <c r="F61" s="156" t="str">
        <f>D32</f>
        <v> 1er oct.</v>
      </c>
      <c r="G61" s="157" t="str">
        <f>D32</f>
        <v> 1er oct.</v>
      </c>
      <c r="H61" s="12" t="str">
        <f t="shared" si="16"/>
        <v> 1er oct.</v>
      </c>
      <c r="I61" s="158" t="str">
        <f t="shared" si="16"/>
        <v> 1er oct.</v>
      </c>
    </row>
    <row r="62" spans="1:9" ht="12.75" customHeight="1">
      <c r="A62" s="39"/>
      <c r="B62" s="121" t="s">
        <v>2</v>
      </c>
      <c r="C62" s="159" t="s">
        <v>87</v>
      </c>
      <c r="D62" s="122" t="s">
        <v>87</v>
      </c>
      <c r="E62" s="123" t="s">
        <v>2</v>
      </c>
      <c r="F62" s="45" t="s">
        <v>88</v>
      </c>
      <c r="G62" s="46" t="s">
        <v>88</v>
      </c>
      <c r="H62" s="160"/>
      <c r="I62" s="161"/>
    </row>
    <row r="63" spans="1:9" ht="12.75" customHeight="1">
      <c r="A63" s="25"/>
      <c r="B63" s="162"/>
      <c r="C63" s="163"/>
      <c r="D63" s="164"/>
      <c r="E63" s="131"/>
      <c r="F63" s="33"/>
      <c r="G63" s="52"/>
      <c r="H63" s="165"/>
      <c r="I63" s="166"/>
    </row>
    <row r="64" spans="1:9" ht="12.75" customHeight="1">
      <c r="A64" s="25" t="s">
        <v>3</v>
      </c>
      <c r="B64" s="167">
        <v>106.4</v>
      </c>
      <c r="C64" s="168">
        <f aca="true" t="shared" si="17" ref="C64:C83">IF(OR(E6="",E6=0),"",B64/E6)</f>
        <v>0.03273846153846154</v>
      </c>
      <c r="D64" s="169">
        <f aca="true" t="shared" si="18" ref="D64:D83">IF(E6="","",(B35+B64)/E6)</f>
        <v>0.9559692307692308</v>
      </c>
      <c r="E64" s="170">
        <v>107.2</v>
      </c>
      <c r="F64" s="171">
        <f aca="true" t="shared" si="19" ref="F64:F83">IF(OR(K6="",K6=0),"",E64/K6)</f>
        <v>0.040535430688951074</v>
      </c>
      <c r="G64" s="172">
        <f aca="true" t="shared" si="20" ref="G64:G83">IF(K6="","",(D35+E64)/K6)</f>
        <v>0.7918021628979808</v>
      </c>
      <c r="H64" s="173">
        <f>IF(OR(C64="",C64=0),"",(C64-F64)*100)</f>
        <v>-0.7796969150489531</v>
      </c>
      <c r="I64" s="174">
        <f>IF(OR(D64="",D64=0),"",(D64-G64)*100)</f>
        <v>16.416706787125</v>
      </c>
    </row>
    <row r="65" spans="1:9" ht="12.75" customHeight="1">
      <c r="A65" s="57" t="s">
        <v>71</v>
      </c>
      <c r="B65" s="167">
        <v>366.6</v>
      </c>
      <c r="C65" s="168">
        <f t="shared" si="17"/>
        <v>0.0611</v>
      </c>
      <c r="D65" s="169">
        <f t="shared" si="18"/>
        <v>0.8836833333333334</v>
      </c>
      <c r="E65" s="170">
        <v>536.5</v>
      </c>
      <c r="F65" s="171">
        <f t="shared" si="19"/>
        <v>0.07109915449654113</v>
      </c>
      <c r="G65" s="172">
        <f t="shared" si="20"/>
        <v>0.755440112380397</v>
      </c>
      <c r="H65" s="173">
        <f aca="true" t="shared" si="21" ref="H65:I83">IF(OR(C65="",C65=0),"",(C65-F65)*100)</f>
        <v>-0.9999154496541124</v>
      </c>
      <c r="I65" s="174">
        <f t="shared" si="21"/>
        <v>12.824322095293638</v>
      </c>
    </row>
    <row r="66" spans="1:9" ht="12.75" customHeight="1">
      <c r="A66" s="25" t="s">
        <v>4</v>
      </c>
      <c r="B66" s="167">
        <v>2088.8</v>
      </c>
      <c r="C66" s="168">
        <f t="shared" si="17"/>
        <v>0.0746</v>
      </c>
      <c r="D66" s="169">
        <f t="shared" si="18"/>
        <v>0.7563535714285714</v>
      </c>
      <c r="E66" s="170">
        <v>2432.4</v>
      </c>
      <c r="F66" s="171">
        <f t="shared" si="19"/>
        <v>0.09235570844391795</v>
      </c>
      <c r="G66" s="172">
        <f t="shared" si="20"/>
        <v>0.8556078261628945</v>
      </c>
      <c r="H66" s="173">
        <f t="shared" si="21"/>
        <v>-1.7755708443917952</v>
      </c>
      <c r="I66" s="174">
        <f t="shared" si="21"/>
        <v>-9.925425473432314</v>
      </c>
    </row>
    <row r="67" spans="1:9" ht="12.75" customHeight="1">
      <c r="A67" s="25" t="s">
        <v>20</v>
      </c>
      <c r="B67" s="167">
        <v>352.8</v>
      </c>
      <c r="C67" s="168">
        <f t="shared" si="17"/>
        <v>0.14112</v>
      </c>
      <c r="D67" s="169">
        <f t="shared" si="18"/>
        <v>0.9199200000000001</v>
      </c>
      <c r="E67" s="170">
        <v>318</v>
      </c>
      <c r="F67" s="171">
        <f t="shared" si="19"/>
        <v>0.08724519191198661</v>
      </c>
      <c r="G67" s="172">
        <f t="shared" si="20"/>
        <v>0.8702296359296552</v>
      </c>
      <c r="H67" s="173">
        <f t="shared" si="21"/>
        <v>5.387480808801339</v>
      </c>
      <c r="I67" s="174">
        <f t="shared" si="21"/>
        <v>4.969036407034489</v>
      </c>
    </row>
    <row r="68" spans="1:9" ht="12.75" customHeight="1">
      <c r="A68" s="25" t="s">
        <v>5</v>
      </c>
      <c r="B68" s="167">
        <v>2698.2</v>
      </c>
      <c r="C68" s="168">
        <f t="shared" si="17"/>
        <v>0.28402105263157895</v>
      </c>
      <c r="D68" s="169">
        <f t="shared" si="18"/>
        <v>0.7656736842105263</v>
      </c>
      <c r="E68" s="170">
        <v>2853.8</v>
      </c>
      <c r="F68" s="171">
        <f t="shared" si="19"/>
        <v>0.3464695027195028</v>
      </c>
      <c r="G68" s="172">
        <f t="shared" si="20"/>
        <v>0.7842244560994561</v>
      </c>
      <c r="H68" s="173">
        <f t="shared" si="21"/>
        <v>-6.244845008792383</v>
      </c>
      <c r="I68" s="174">
        <f t="shared" si="21"/>
        <v>-1.855077188892984</v>
      </c>
    </row>
    <row r="69" spans="1:9" ht="12.75" customHeight="1">
      <c r="A69" s="25" t="s">
        <v>6</v>
      </c>
      <c r="B69" s="167">
        <v>2253.7</v>
      </c>
      <c r="C69" s="168">
        <f t="shared" si="17"/>
        <v>0.1325705882352941</v>
      </c>
      <c r="D69" s="169">
        <f t="shared" si="18"/>
        <v>0.9001823529411764</v>
      </c>
      <c r="E69" s="170">
        <v>2416</v>
      </c>
      <c r="F69" s="171">
        <f t="shared" si="19"/>
        <v>0.12998402100404047</v>
      </c>
      <c r="G69" s="172">
        <f t="shared" si="20"/>
        <v>0.8504107731789593</v>
      </c>
      <c r="H69" s="173">
        <f t="shared" si="21"/>
        <v>0.2586567231253639</v>
      </c>
      <c r="I69" s="174">
        <f t="shared" si="21"/>
        <v>4.977157976221713</v>
      </c>
    </row>
    <row r="70" spans="1:9" ht="12.75" customHeight="1">
      <c r="A70" s="25" t="s">
        <v>7</v>
      </c>
      <c r="B70" s="167">
        <v>468.5</v>
      </c>
      <c r="C70" s="168">
        <f t="shared" si="17"/>
        <v>0.10411111111111111</v>
      </c>
      <c r="D70" s="169">
        <f t="shared" si="18"/>
        <v>0.9580444444444444</v>
      </c>
      <c r="E70" s="170">
        <v>532.8</v>
      </c>
      <c r="F70" s="171">
        <f t="shared" si="19"/>
        <v>0.0890344574044985</v>
      </c>
      <c r="G70" s="172">
        <f t="shared" si="20"/>
        <v>0.9443033321078842</v>
      </c>
      <c r="H70" s="173">
        <f t="shared" si="21"/>
        <v>1.507665370661261</v>
      </c>
      <c r="I70" s="174">
        <f t="shared" si="21"/>
        <v>1.3741112336560168</v>
      </c>
    </row>
    <row r="71" spans="1:9" ht="12.75" customHeight="1">
      <c r="A71" s="25" t="s">
        <v>8</v>
      </c>
      <c r="B71" s="167">
        <v>4.3</v>
      </c>
      <c r="C71" s="168">
        <f t="shared" si="17"/>
        <v>0.012285714285714285</v>
      </c>
      <c r="D71" s="169">
        <f t="shared" si="18"/>
        <v>0.9225714285714287</v>
      </c>
      <c r="E71" s="170">
        <v>4.2</v>
      </c>
      <c r="F71" s="171">
        <f t="shared" si="19"/>
        <v>0.011064278187565859</v>
      </c>
      <c r="G71" s="172">
        <f t="shared" si="20"/>
        <v>0.7910958904109588</v>
      </c>
      <c r="H71" s="173">
        <f t="shared" si="21"/>
        <v>0.12214360981484262</v>
      </c>
      <c r="I71" s="174">
        <f t="shared" si="21"/>
        <v>13.147553816046987</v>
      </c>
    </row>
    <row r="72" spans="1:9" ht="12.75" customHeight="1">
      <c r="A72" s="25" t="s">
        <v>19</v>
      </c>
      <c r="B72" s="167">
        <v>755.3</v>
      </c>
      <c r="C72" s="168">
        <f t="shared" si="17"/>
        <v>0.04872903225806451</v>
      </c>
      <c r="D72" s="169">
        <f t="shared" si="18"/>
        <v>0.9127290322580645</v>
      </c>
      <c r="E72" s="170">
        <v>679.2</v>
      </c>
      <c r="F72" s="171">
        <f t="shared" si="19"/>
        <v>0.034725169101143705</v>
      </c>
      <c r="G72" s="172">
        <f t="shared" si="20"/>
        <v>0.8086945851845414</v>
      </c>
      <c r="H72" s="173">
        <f t="shared" si="21"/>
        <v>1.4003863156920808</v>
      </c>
      <c r="I72" s="174">
        <f t="shared" si="21"/>
        <v>10.403444707352305</v>
      </c>
    </row>
    <row r="73" spans="1:9" ht="12.75" customHeight="1">
      <c r="A73" s="25" t="s">
        <v>9</v>
      </c>
      <c r="B73" s="167">
        <v>63.2</v>
      </c>
      <c r="C73" s="168">
        <f t="shared" si="17"/>
        <v>0.00902857142857143</v>
      </c>
      <c r="D73" s="169">
        <f t="shared" si="18"/>
        <v>0.396</v>
      </c>
      <c r="E73" s="170">
        <v>41.2</v>
      </c>
      <c r="F73" s="171">
        <f t="shared" si="19"/>
        <v>0.0056163692626470555</v>
      </c>
      <c r="G73" s="172">
        <f t="shared" si="20"/>
        <v>0.7229439589950516</v>
      </c>
      <c r="H73" s="173">
        <f t="shared" si="21"/>
        <v>0.34122021659243734</v>
      </c>
      <c r="I73" s="174">
        <f t="shared" si="21"/>
        <v>-32.69439589950516</v>
      </c>
    </row>
    <row r="74" spans="1:9" ht="12.75" customHeight="1">
      <c r="A74" s="25" t="s">
        <v>21</v>
      </c>
      <c r="B74" s="167">
        <v>22.2</v>
      </c>
      <c r="C74" s="168">
        <f t="shared" si="17"/>
        <v>0.031714285714285716</v>
      </c>
      <c r="D74" s="169">
        <f t="shared" si="18"/>
        <v>0.9521428571428572</v>
      </c>
      <c r="E74" s="170">
        <v>10.5</v>
      </c>
      <c r="F74" s="171">
        <f t="shared" si="19"/>
        <v>0.014340344168260038</v>
      </c>
      <c r="G74" s="172">
        <f t="shared" si="20"/>
        <v>0.7855777110079214</v>
      </c>
      <c r="H74" s="173">
        <f t="shared" si="21"/>
        <v>1.737394154602568</v>
      </c>
      <c r="I74" s="174">
        <f t="shared" si="21"/>
        <v>16.656514613493577</v>
      </c>
    </row>
    <row r="75" spans="1:9" ht="12.75" customHeight="1">
      <c r="A75" s="25" t="s">
        <v>10</v>
      </c>
      <c r="B75" s="167">
        <v>166.7</v>
      </c>
      <c r="C75" s="168">
        <f t="shared" si="17"/>
        <v>0.004905826957033549</v>
      </c>
      <c r="D75" s="169">
        <f t="shared" si="18"/>
        <v>0.9812889935256032</v>
      </c>
      <c r="E75" s="170">
        <v>243.3</v>
      </c>
      <c r="F75" s="171">
        <f t="shared" si="19"/>
        <v>0.005910274598208213</v>
      </c>
      <c r="G75" s="172">
        <f t="shared" si="20"/>
        <v>0.8503653535962067</v>
      </c>
      <c r="H75" s="173">
        <f t="shared" si="21"/>
        <v>-0.1004447641174664</v>
      </c>
      <c r="I75" s="174">
        <f t="shared" si="21"/>
        <v>13.09236399293965</v>
      </c>
    </row>
    <row r="76" spans="1:9" ht="12.75" customHeight="1">
      <c r="A76" s="25" t="s">
        <v>11</v>
      </c>
      <c r="B76" s="167">
        <v>1815.3</v>
      </c>
      <c r="C76" s="168">
        <f t="shared" si="17"/>
        <v>0.1296642857142857</v>
      </c>
      <c r="D76" s="169">
        <f t="shared" si="18"/>
        <v>0.9526071428571429</v>
      </c>
      <c r="E76" s="170">
        <v>2319.5</v>
      </c>
      <c r="F76" s="171">
        <f t="shared" si="19"/>
        <v>0.16921269952435145</v>
      </c>
      <c r="G76" s="172">
        <f t="shared" si="20"/>
        <v>0.928798622661881</v>
      </c>
      <c r="H76" s="173">
        <f t="shared" si="21"/>
        <v>-3.954841381006574</v>
      </c>
      <c r="I76" s="174">
        <f t="shared" si="21"/>
        <v>2.3808520195261917</v>
      </c>
    </row>
    <row r="77" spans="1:9" ht="12.75" customHeight="1">
      <c r="A77" s="25" t="s">
        <v>12</v>
      </c>
      <c r="B77" s="167">
        <v>5244.4</v>
      </c>
      <c r="C77" s="168">
        <f t="shared" si="17"/>
        <v>0.14984</v>
      </c>
      <c r="D77" s="169">
        <f t="shared" si="18"/>
        <v>0.49364285714285716</v>
      </c>
      <c r="E77" s="170">
        <v>6959.7</v>
      </c>
      <c r="F77" s="171">
        <f t="shared" si="19"/>
        <v>0.21428109595958042</v>
      </c>
      <c r="G77" s="172">
        <f t="shared" si="20"/>
        <v>0.7524546403401552</v>
      </c>
      <c r="H77" s="173">
        <f t="shared" si="21"/>
        <v>-6.444109595958042</v>
      </c>
      <c r="I77" s="174">
        <f t="shared" si="21"/>
        <v>-25.881178319729802</v>
      </c>
    </row>
    <row r="78" spans="1:9" ht="12.75" customHeight="1">
      <c r="A78" s="25" t="s">
        <v>13</v>
      </c>
      <c r="B78" s="167">
        <v>437.2</v>
      </c>
      <c r="C78" s="168">
        <f t="shared" si="17"/>
        <v>0.03974545454545454</v>
      </c>
      <c r="D78" s="169">
        <f t="shared" si="18"/>
        <v>0.8472000000000001</v>
      </c>
      <c r="E78" s="170">
        <v>467.1</v>
      </c>
      <c r="F78" s="171">
        <f t="shared" si="19"/>
        <v>0.040477304632662615</v>
      </c>
      <c r="G78" s="172">
        <f t="shared" si="20"/>
        <v>0.7415379815941352</v>
      </c>
      <c r="H78" s="173">
        <f t="shared" si="21"/>
        <v>-0.07318500872080733</v>
      </c>
      <c r="I78" s="174">
        <f t="shared" si="21"/>
        <v>10.566201840586487</v>
      </c>
    </row>
    <row r="79" spans="1:9" ht="12.75" customHeight="1">
      <c r="A79" s="25" t="s">
        <v>14</v>
      </c>
      <c r="B79" s="167">
        <v>1220.3</v>
      </c>
      <c r="C79" s="168">
        <f t="shared" si="17"/>
        <v>0.20338333333333333</v>
      </c>
      <c r="D79" s="169">
        <f t="shared" si="18"/>
        <v>1.0015666666666667</v>
      </c>
      <c r="E79" s="170">
        <v>1137.8</v>
      </c>
      <c r="F79" s="171">
        <f t="shared" si="19"/>
        <v>0.15134948188940767</v>
      </c>
      <c r="G79" s="172">
        <f t="shared" si="20"/>
        <v>1.0012237785492903</v>
      </c>
      <c r="H79" s="173">
        <f t="shared" si="21"/>
        <v>5.203385144392566</v>
      </c>
      <c r="I79" s="174">
        <f t="shared" si="21"/>
        <v>0.034288811737637204</v>
      </c>
    </row>
    <row r="80" spans="1:9" ht="12.75" customHeight="1">
      <c r="A80" s="25" t="s">
        <v>15</v>
      </c>
      <c r="B80" s="167">
        <v>367</v>
      </c>
      <c r="C80" s="168">
        <f t="shared" si="17"/>
        <v>0.09175</v>
      </c>
      <c r="D80" s="169">
        <f t="shared" si="18"/>
        <v>0.6005750000000001</v>
      </c>
      <c r="E80" s="170">
        <v>392</v>
      </c>
      <c r="F80" s="171">
        <f t="shared" si="19"/>
        <v>0.08727013669353043</v>
      </c>
      <c r="G80" s="172">
        <f t="shared" si="20"/>
        <v>0.638340976891224</v>
      </c>
      <c r="H80" s="173">
        <f t="shared" si="21"/>
        <v>0.44798633064695725</v>
      </c>
      <c r="I80" s="174">
        <f t="shared" si="21"/>
        <v>-3.7765976891223962</v>
      </c>
    </row>
    <row r="81" spans="1:9" ht="12.75" customHeight="1">
      <c r="A81" s="25" t="s">
        <v>22</v>
      </c>
      <c r="B81" s="167">
        <v>4159.6</v>
      </c>
      <c r="C81" s="168">
        <f t="shared" si="17"/>
        <v>0.14196587030716726</v>
      </c>
      <c r="D81" s="169">
        <f t="shared" si="18"/>
        <v>0.6887679180887373</v>
      </c>
      <c r="E81" s="170">
        <v>4348.7</v>
      </c>
      <c r="F81" s="171">
        <f t="shared" si="19"/>
        <v>0.15259881533883554</v>
      </c>
      <c r="G81" s="172">
        <f t="shared" si="20"/>
        <v>0.8706136657122004</v>
      </c>
      <c r="H81" s="173">
        <f t="shared" si="21"/>
        <v>-1.0632945031668284</v>
      </c>
      <c r="I81" s="174">
        <f t="shared" si="21"/>
        <v>-18.184574762346315</v>
      </c>
    </row>
    <row r="82" spans="1:9" ht="12.75" customHeight="1">
      <c r="A82" s="25" t="s">
        <v>16</v>
      </c>
      <c r="B82" s="167">
        <v>659.4</v>
      </c>
      <c r="C82" s="168">
        <f t="shared" si="17"/>
        <v>0.082425</v>
      </c>
      <c r="D82" s="169">
        <f t="shared" si="18"/>
        <v>0.8953499999999999</v>
      </c>
      <c r="E82" s="170">
        <v>763.9</v>
      </c>
      <c r="F82" s="171">
        <f t="shared" si="19"/>
        <v>0.09151791062657241</v>
      </c>
      <c r="G82" s="172">
        <f t="shared" si="20"/>
        <v>0.8259374625613992</v>
      </c>
      <c r="H82" s="173">
        <f t="shared" si="21"/>
        <v>-0.9092910626572415</v>
      </c>
      <c r="I82" s="174">
        <f t="shared" si="21"/>
        <v>6.941253743860065</v>
      </c>
    </row>
    <row r="83" spans="1:9" ht="12.75" customHeight="1">
      <c r="A83" s="25" t="s">
        <v>17</v>
      </c>
      <c r="B83" s="167">
        <v>10.4</v>
      </c>
      <c r="C83" s="168">
        <f t="shared" si="17"/>
        <v>0.017333333333333333</v>
      </c>
      <c r="D83" s="169">
        <f t="shared" si="18"/>
        <v>0.6443333333333333</v>
      </c>
      <c r="E83" s="170">
        <v>7.6</v>
      </c>
      <c r="F83" s="171">
        <f t="shared" si="19"/>
        <v>0.010410958904109589</v>
      </c>
      <c r="G83" s="172">
        <f t="shared" si="20"/>
        <v>0.7921917808219179</v>
      </c>
      <c r="H83" s="173">
        <f t="shared" si="21"/>
        <v>0.6922374429223743</v>
      </c>
      <c r="I83" s="174">
        <f t="shared" si="21"/>
        <v>-14.785844748858457</v>
      </c>
    </row>
    <row r="84" spans="1:9" ht="12.75" customHeight="1">
      <c r="A84" s="25"/>
      <c r="B84" s="133"/>
      <c r="C84" s="176"/>
      <c r="D84" s="169"/>
      <c r="E84" s="135"/>
      <c r="F84" s="177"/>
      <c r="G84" s="178"/>
      <c r="H84" s="179"/>
      <c r="I84" s="180"/>
    </row>
    <row r="85" spans="1:9" s="91" customFormat="1" ht="16.5" thickBot="1">
      <c r="A85" s="138" t="s">
        <v>18</v>
      </c>
      <c r="B85" s="139">
        <f>IF(SUM(B64:B83)=0,"",SUM(B64:B83))</f>
        <v>23260.300000000003</v>
      </c>
      <c r="C85" s="181">
        <f>IF(OR(E27="",E27=0),"",B85/E27)</f>
        <v>0.09848547717842325</v>
      </c>
      <c r="D85" s="182">
        <f>IF(E27="","",(B56+B85)/E27)</f>
        <v>0.7879710390380219</v>
      </c>
      <c r="E85" s="141">
        <v>26571.4</v>
      </c>
      <c r="F85" s="183">
        <f>IF(OR(K27="",K27=0),"",E85/K27)</f>
        <v>0.10651409403452287</v>
      </c>
      <c r="G85" s="184">
        <f>IF(K27="","",(D56+E85)/K27)</f>
        <v>0.8290773367026948</v>
      </c>
      <c r="H85" s="185">
        <f>IF(OR(C85="",C85=0),"",(C85-F85)*100)</f>
        <v>-0.8028616856099624</v>
      </c>
      <c r="I85" s="186">
        <f>IF(OR(D85="",D85=0),"",(D85-G85)*100)</f>
        <v>-4.110629766467289</v>
      </c>
    </row>
    <row r="86" spans="1:2" ht="12.75" customHeight="1">
      <c r="A86" s="3" t="s">
        <v>89</v>
      </c>
      <c r="B86" s="187"/>
    </row>
    <row r="87" ht="12.75" customHeight="1">
      <c r="B87" s="187"/>
    </row>
  </sheetData>
  <mergeCells count="14">
    <mergeCell ref="B1:L1"/>
    <mergeCell ref="B2:G2"/>
    <mergeCell ref="H2:L2"/>
    <mergeCell ref="M2:S2"/>
    <mergeCell ref="M3:N3"/>
    <mergeCell ref="Q3:R3"/>
    <mergeCell ref="B29:H29"/>
    <mergeCell ref="B58:D58"/>
    <mergeCell ref="E58:G58"/>
    <mergeCell ref="H58:I58"/>
    <mergeCell ref="B30:C30"/>
    <mergeCell ref="D30:E30"/>
    <mergeCell ref="F30:H30"/>
    <mergeCell ref="B57:H57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F1">
      <selection activeCell="M1" sqref="M1"/>
    </sheetView>
  </sheetViews>
  <sheetFormatPr defaultColWidth="12" defaultRowHeight="12.75" customHeight="1"/>
  <cols>
    <col min="1" max="1" width="26.66015625" style="3" customWidth="1"/>
    <col min="2" max="2" width="14.66015625" style="4" customWidth="1"/>
    <col min="3" max="3" width="14.66015625" style="5" customWidth="1"/>
    <col min="4" max="6" width="14.66015625" style="4" customWidth="1"/>
    <col min="7" max="7" width="14.66015625" style="188" customWidth="1"/>
    <col min="8" max="8" width="14.66015625" style="189" customWidth="1"/>
    <col min="9" max="12" width="14.66015625" style="3" customWidth="1"/>
    <col min="13" max="13" width="7.66015625" style="3" customWidth="1"/>
    <col min="14" max="14" width="10.33203125" style="3" bestFit="1" customWidth="1"/>
    <col min="15" max="17" width="7.66015625" style="3" customWidth="1"/>
    <col min="18" max="18" width="10.66015625" style="3" bestFit="1" customWidth="1"/>
    <col min="19" max="16384" width="11.5" style="3" customWidth="1"/>
  </cols>
  <sheetData>
    <row r="1" spans="1:12" ht="64.5" customHeight="1" thickBot="1">
      <c r="A1" s="1"/>
      <c r="B1" s="275" t="s">
        <v>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9" s="24" customFormat="1" ht="15.75">
      <c r="A2" s="23"/>
      <c r="B2" s="291" t="s">
        <v>60</v>
      </c>
      <c r="C2" s="291"/>
      <c r="D2" s="291"/>
      <c r="E2" s="291"/>
      <c r="F2" s="291"/>
      <c r="G2" s="296"/>
      <c r="H2" s="297" t="s">
        <v>61</v>
      </c>
      <c r="I2" s="294"/>
      <c r="J2" s="294"/>
      <c r="K2" s="294"/>
      <c r="L2" s="295"/>
      <c r="M2" s="271" t="s">
        <v>62</v>
      </c>
      <c r="N2" s="271"/>
      <c r="O2" s="271"/>
      <c r="P2" s="271"/>
      <c r="Q2" s="271"/>
      <c r="R2" s="271"/>
      <c r="S2" s="271"/>
    </row>
    <row r="3" spans="1:19" s="38" customFormat="1" ht="12.75" customHeight="1">
      <c r="A3" s="25"/>
      <c r="B3" s="26" t="s">
        <v>43</v>
      </c>
      <c r="C3" s="27" t="s">
        <v>44</v>
      </c>
      <c r="D3" s="28" t="s">
        <v>45</v>
      </c>
      <c r="E3" s="28" t="s">
        <v>63</v>
      </c>
      <c r="F3" s="28" t="s">
        <v>64</v>
      </c>
      <c r="G3" s="242" t="s">
        <v>65</v>
      </c>
      <c r="H3" s="212" t="s">
        <v>43</v>
      </c>
      <c r="I3" s="32" t="s">
        <v>44</v>
      </c>
      <c r="J3" s="33" t="s">
        <v>45</v>
      </c>
      <c r="K3" s="33" t="s">
        <v>66</v>
      </c>
      <c r="L3" s="52" t="s">
        <v>64</v>
      </c>
      <c r="M3" s="272" t="s">
        <v>43</v>
      </c>
      <c r="N3" s="272"/>
      <c r="O3" s="36" t="s">
        <v>0</v>
      </c>
      <c r="P3" s="37" t="s">
        <v>37</v>
      </c>
      <c r="Q3" s="273" t="s">
        <v>46</v>
      </c>
      <c r="R3" s="274"/>
      <c r="S3" s="37" t="s">
        <v>64</v>
      </c>
    </row>
    <row r="4" spans="1:19" s="38" customFormat="1" ht="12.75" customHeight="1">
      <c r="A4" s="39"/>
      <c r="B4" s="40" t="s">
        <v>67</v>
      </c>
      <c r="C4" s="41" t="s">
        <v>1</v>
      </c>
      <c r="D4" s="42" t="s">
        <v>2</v>
      </c>
      <c r="E4" s="42" t="s">
        <v>2</v>
      </c>
      <c r="F4" s="42" t="s">
        <v>2</v>
      </c>
      <c r="G4" s="243" t="s">
        <v>91</v>
      </c>
      <c r="H4" s="215" t="s">
        <v>67</v>
      </c>
      <c r="I4" s="36" t="s">
        <v>1</v>
      </c>
      <c r="J4" s="45" t="s">
        <v>2</v>
      </c>
      <c r="K4" s="45" t="s">
        <v>2</v>
      </c>
      <c r="L4" s="46" t="s">
        <v>2</v>
      </c>
      <c r="M4" s="47" t="s">
        <v>56</v>
      </c>
      <c r="N4" s="47" t="s">
        <v>69</v>
      </c>
      <c r="O4" s="48" t="s">
        <v>56</v>
      </c>
      <c r="P4" s="47" t="s">
        <v>56</v>
      </c>
      <c r="Q4" s="49" t="s">
        <v>56</v>
      </c>
      <c r="R4" s="50" t="s">
        <v>70</v>
      </c>
      <c r="S4" s="47" t="s">
        <v>56</v>
      </c>
    </row>
    <row r="5" spans="1:19" ht="12.75" customHeight="1">
      <c r="A5" s="25"/>
      <c r="B5" s="26"/>
      <c r="C5" s="27"/>
      <c r="D5" s="28"/>
      <c r="E5" s="28"/>
      <c r="F5" s="28"/>
      <c r="G5" s="244"/>
      <c r="H5" s="212"/>
      <c r="I5" s="32"/>
      <c r="J5" s="33"/>
      <c r="K5" s="33"/>
      <c r="L5" s="52"/>
      <c r="M5" s="53"/>
      <c r="N5" s="53"/>
      <c r="O5" s="54"/>
      <c r="P5" s="38"/>
      <c r="Q5" s="55"/>
      <c r="R5" s="56"/>
      <c r="S5" s="38"/>
    </row>
    <row r="6" spans="1:19" ht="12.75" customHeight="1">
      <c r="A6" s="57" t="s">
        <v>3</v>
      </c>
      <c r="B6" s="58">
        <f>IF(ISERROR('[51]Récolte_N'!$F$10)=TRUE,"",'[51]Récolte_N'!$F$10)</f>
        <v>350</v>
      </c>
      <c r="C6" s="59">
        <f aca="true" t="shared" si="0" ref="C6:C25">IF(OR(B6="",B6=0),"",(D6/B6)*10)</f>
        <v>46.28571428571429</v>
      </c>
      <c r="D6" s="60">
        <f>IF(ISERROR('[51]Récolte_N'!$H$10)=TRUE,"",'[51]Récolte_N'!$H$10)</f>
        <v>1620</v>
      </c>
      <c r="E6" s="60">
        <f>IF(ISERROR('[51]Récolte_N'!$I$10)=TRUE,"",'[51]Récolte_N'!$I$10)</f>
        <v>595</v>
      </c>
      <c r="F6" s="60">
        <f>D6-E6</f>
        <v>1025</v>
      </c>
      <c r="G6" s="245">
        <f>IF(D6="","",(E6/D6))</f>
        <v>0.36728395061728397</v>
      </c>
      <c r="H6" s="221">
        <f>IF(ISERROR('[1]Récolte_N'!$F$10)=TRUE,"",'[1]Récolte_N'!$F$10)</f>
        <v>350</v>
      </c>
      <c r="I6" s="63">
        <f aca="true" t="shared" si="1" ref="I6:I13">IF(OR(H6="",H6=0),"",(J6/H6)*10)</f>
        <v>45</v>
      </c>
      <c r="J6" s="64">
        <f>IF(ISERROR('[1]Récolte_N'!$H$10)=TRUE,"",'[1]Récolte_N'!$H$10)</f>
        <v>1575</v>
      </c>
      <c r="K6" s="64">
        <f>'[21]SE'!$AI168</f>
        <v>352</v>
      </c>
      <c r="L6" s="65">
        <f>J6-K6</f>
        <v>1223</v>
      </c>
      <c r="M6" s="66">
        <f aca="true" t="shared" si="2" ref="M6:M25">B6/H6-1</f>
        <v>0</v>
      </c>
      <c r="N6" s="201">
        <f aca="true" t="shared" si="3" ref="N6:N25">B6-H6</f>
        <v>0</v>
      </c>
      <c r="O6" s="68">
        <f aca="true" t="shared" si="4" ref="O6:Q25">C6/I6-1</f>
        <v>0.028571428571428692</v>
      </c>
      <c r="P6" s="69">
        <f t="shared" si="4"/>
        <v>0.02857142857142847</v>
      </c>
      <c r="Q6" s="70">
        <f t="shared" si="4"/>
        <v>0.6903409090909092</v>
      </c>
      <c r="R6" s="202">
        <f aca="true" t="shared" si="5" ref="R6:R25">E6-K6</f>
        <v>243</v>
      </c>
      <c r="S6" s="69">
        <f aca="true" t="shared" si="6" ref="S6:S25">F6/L6-1</f>
        <v>-0.16189697465249386</v>
      </c>
    </row>
    <row r="7" spans="1:19" ht="12.75" customHeight="1">
      <c r="A7" s="57" t="s">
        <v>71</v>
      </c>
      <c r="B7" s="58">
        <f>IF(ISERROR('[52]Récolte_N'!$F$10)=TRUE,"",'[52]Récolte_N'!$F$10)</f>
        <v>5480</v>
      </c>
      <c r="C7" s="59">
        <f t="shared" si="0"/>
        <v>43.49270072992701</v>
      </c>
      <c r="D7" s="60">
        <f>IF(ISERROR('[52]Récolte_N'!$H$10)=TRUE,"",'[52]Récolte_N'!$H$10)</f>
        <v>23834</v>
      </c>
      <c r="E7" s="60">
        <f>IF(ISERROR('[52]Récolte_N'!$I$10)=TRUE,"",'[52]Récolte_N'!$I$10)</f>
        <v>5700</v>
      </c>
      <c r="F7" s="60">
        <f aca="true" t="shared" si="7" ref="F7:F27">D7-E7</f>
        <v>18134</v>
      </c>
      <c r="G7" s="245">
        <f aca="true" t="shared" si="8" ref="G7:G25">IF(D7="","",(E7/D7))</f>
        <v>0.23915414953427877</v>
      </c>
      <c r="H7" s="221">
        <f>IF(ISERROR('[2]Récolte_N'!$F$10)=TRUE,"",'[2]Récolte_N'!$F$10)</f>
        <v>5510</v>
      </c>
      <c r="I7" s="63">
        <f t="shared" si="1"/>
        <v>44.32667876588022</v>
      </c>
      <c r="J7" s="64">
        <f>IF(ISERROR('[2]Récolte_N'!$H$10)=TRUE,"",'[2]Récolte_N'!$H$10)</f>
        <v>24424</v>
      </c>
      <c r="K7" s="64">
        <f>'[21]SE'!$AI169</f>
        <v>6821.4</v>
      </c>
      <c r="L7" s="65">
        <f aca="true" t="shared" si="9" ref="L7:L27">J7-K7</f>
        <v>17602.6</v>
      </c>
      <c r="M7" s="66">
        <f t="shared" si="2"/>
        <v>-0.005444646098003658</v>
      </c>
      <c r="N7" s="201">
        <f t="shared" si="3"/>
        <v>-30</v>
      </c>
      <c r="O7" s="68">
        <f t="shared" si="4"/>
        <v>-0.018814358737725967</v>
      </c>
      <c r="P7" s="69">
        <f t="shared" si="4"/>
        <v>-0.024156567310841814</v>
      </c>
      <c r="Q7" s="70">
        <f t="shared" si="4"/>
        <v>-0.1643944058404433</v>
      </c>
      <c r="R7" s="202">
        <f t="shared" si="5"/>
        <v>-1121.3999999999996</v>
      </c>
      <c r="S7" s="69">
        <f t="shared" si="6"/>
        <v>0.030188722120595868</v>
      </c>
    </row>
    <row r="8" spans="1:19" ht="12.75" customHeight="1">
      <c r="A8" s="57" t="s">
        <v>4</v>
      </c>
      <c r="B8" s="58">
        <f>IF(ISERROR('[53]Récolte_N'!$F$10)=TRUE,"",'[53]Récolte_N'!$F$10)</f>
        <v>1470</v>
      </c>
      <c r="C8" s="59">
        <f t="shared" si="0"/>
        <v>42</v>
      </c>
      <c r="D8" s="60">
        <f>IF(ISERROR('[53]Récolte_N'!$H$10)=TRUE,"",'[53]Récolte_N'!$H$10)</f>
        <v>6174</v>
      </c>
      <c r="E8" s="60">
        <f>IF(ISERROR('[53]Récolte_N'!$I$10)=TRUE,"",'[53]Récolte_N'!$I$10)</f>
        <v>3000</v>
      </c>
      <c r="F8" s="60">
        <f t="shared" si="7"/>
        <v>3174</v>
      </c>
      <c r="G8" s="245">
        <f t="shared" si="8"/>
        <v>0.4859086491739553</v>
      </c>
      <c r="H8" s="221">
        <f>IF(ISERROR('[3]Récolte_N'!$F$10)=TRUE,"",'[3]Récolte_N'!$F$10)</f>
        <v>1470</v>
      </c>
      <c r="I8" s="63">
        <f t="shared" si="1"/>
        <v>46</v>
      </c>
      <c r="J8" s="64">
        <f>IF(ISERROR('[3]Récolte_N'!$H$10)=TRUE,"",'[3]Récolte_N'!$H$10)</f>
        <v>6762</v>
      </c>
      <c r="K8" s="64">
        <f>'[21]SE'!$AI170</f>
        <v>4274.1</v>
      </c>
      <c r="L8" s="65">
        <f t="shared" si="9"/>
        <v>2487.8999999999996</v>
      </c>
      <c r="M8" s="66">
        <f t="shared" si="2"/>
        <v>0</v>
      </c>
      <c r="N8" s="201">
        <f t="shared" si="3"/>
        <v>0</v>
      </c>
      <c r="O8" s="68">
        <f t="shared" si="4"/>
        <v>-0.08695652173913049</v>
      </c>
      <c r="P8" s="69">
        <f t="shared" si="4"/>
        <v>-0.08695652173913049</v>
      </c>
      <c r="Q8" s="70">
        <f t="shared" si="4"/>
        <v>-0.29809784516038473</v>
      </c>
      <c r="R8" s="202">
        <f t="shared" si="5"/>
        <v>-1274.1000000000004</v>
      </c>
      <c r="S8" s="69">
        <f t="shared" si="6"/>
        <v>0.27577474978897887</v>
      </c>
    </row>
    <row r="9" spans="1:19" ht="12.75" customHeight="1">
      <c r="A9" s="57" t="s">
        <v>20</v>
      </c>
      <c r="B9" s="58">
        <f>IF(ISERROR('[54]Récolte_N'!$F$10)=TRUE,"",'[54]Récolte_N'!$F$10)</f>
        <v>1150</v>
      </c>
      <c r="C9" s="59">
        <f t="shared" si="0"/>
        <v>54</v>
      </c>
      <c r="D9" s="60">
        <f>IF(ISERROR('[54]Récolte_N'!$H$10)=TRUE,"",'[54]Récolte_N'!$H$10)</f>
        <v>6210</v>
      </c>
      <c r="E9" s="60">
        <f>IF(ISERROR('[54]Récolte_N'!$I$10)=TRUE,"",'[54]Récolte_N'!$I$10)</f>
        <v>3200</v>
      </c>
      <c r="F9" s="60">
        <f t="shared" si="7"/>
        <v>3010</v>
      </c>
      <c r="G9" s="245">
        <f t="shared" si="8"/>
        <v>0.5152979066022544</v>
      </c>
      <c r="H9" s="221">
        <f>IF(ISERROR('[4]Récolte_N'!$F$10)=TRUE,"",'[4]Récolte_N'!$F$10)</f>
        <v>1370</v>
      </c>
      <c r="I9" s="63">
        <f t="shared" si="1"/>
        <v>53</v>
      </c>
      <c r="J9" s="64">
        <f>IF(ISERROR('[4]Récolte_N'!$H$10)=TRUE,"",'[4]Récolte_N'!$H$10)</f>
        <v>7261</v>
      </c>
      <c r="K9" s="64">
        <f>'[21]SE'!$AI171</f>
        <v>5239.5</v>
      </c>
      <c r="L9" s="65">
        <f t="shared" si="9"/>
        <v>2021.5</v>
      </c>
      <c r="M9" s="66">
        <f t="shared" si="2"/>
        <v>-0.16058394160583944</v>
      </c>
      <c r="N9" s="201">
        <f t="shared" si="3"/>
        <v>-220</v>
      </c>
      <c r="O9" s="68">
        <f t="shared" si="4"/>
        <v>0.018867924528301883</v>
      </c>
      <c r="P9" s="69">
        <f t="shared" si="4"/>
        <v>-0.14474590276821375</v>
      </c>
      <c r="Q9" s="70">
        <f t="shared" si="4"/>
        <v>-0.3892546998759424</v>
      </c>
      <c r="R9" s="202">
        <f t="shared" si="5"/>
        <v>-2039.5</v>
      </c>
      <c r="S9" s="69">
        <f t="shared" si="6"/>
        <v>0.4889933217907494</v>
      </c>
    </row>
    <row r="10" spans="1:19" ht="12.75" customHeight="1">
      <c r="A10" s="57" t="s">
        <v>5</v>
      </c>
      <c r="B10" s="58">
        <f>IF(ISERROR('[55]Récolte_N'!$F$10)=TRUE,"",'[55]Récolte_N'!$F$10)</f>
        <v>100</v>
      </c>
      <c r="C10" s="59">
        <f t="shared" si="0"/>
        <v>70</v>
      </c>
      <c r="D10" s="60">
        <f>IF(ISERROR('[55]Récolte_N'!$H$10)=TRUE,"",'[55]Récolte_N'!$H$10)</f>
        <v>700</v>
      </c>
      <c r="E10" s="60">
        <f>IF(ISERROR('[55]Récolte_N'!$I$10)=TRUE,"",'[55]Récolte_N'!$I$10)</f>
        <v>700</v>
      </c>
      <c r="F10" s="60">
        <f t="shared" si="7"/>
        <v>0</v>
      </c>
      <c r="G10" s="245">
        <f t="shared" si="8"/>
        <v>1</v>
      </c>
      <c r="H10" s="221">
        <f>IF(ISERROR('[5]Récolte_N'!$F$10)=TRUE,"",'[5]Récolte_N'!$F$10)</f>
        <v>100</v>
      </c>
      <c r="I10" s="63">
        <f t="shared" si="1"/>
        <v>70</v>
      </c>
      <c r="J10" s="64">
        <f>IF(ISERROR('[5]Récolte_N'!$H$10)=TRUE,"",'[5]Récolte_N'!$H$10)</f>
        <v>700</v>
      </c>
      <c r="K10" s="64">
        <f>'[21]SE'!$AI172</f>
        <v>995.5</v>
      </c>
      <c r="L10" s="65">
        <f t="shared" si="9"/>
        <v>-295.5</v>
      </c>
      <c r="M10" s="66">
        <f t="shared" si="2"/>
        <v>0</v>
      </c>
      <c r="N10" s="201">
        <f t="shared" si="3"/>
        <v>0</v>
      </c>
      <c r="O10" s="68">
        <f t="shared" si="4"/>
        <v>0</v>
      </c>
      <c r="P10" s="69">
        <f t="shared" si="4"/>
        <v>0</v>
      </c>
      <c r="Q10" s="70">
        <f t="shared" si="4"/>
        <v>-0.29683576092415875</v>
      </c>
      <c r="R10" s="202">
        <f t="shared" si="5"/>
        <v>-295.5</v>
      </c>
      <c r="S10" s="69">
        <f t="shared" si="6"/>
        <v>-1</v>
      </c>
    </row>
    <row r="11" spans="1:19" ht="12.75" customHeight="1">
      <c r="A11" s="57" t="s">
        <v>6</v>
      </c>
      <c r="B11" s="58">
        <f>IF(ISERROR('[56]Récolte_N'!$F$10)=TRUE,"",'[56]Récolte_N'!$F$10)</f>
        <v>700</v>
      </c>
      <c r="C11" s="59">
        <f t="shared" si="0"/>
        <v>68.57142857142857</v>
      </c>
      <c r="D11" s="60">
        <f>IF(ISERROR('[56]Récolte_N'!$H$10)=TRUE,"",'[56]Récolte_N'!$H$10)</f>
        <v>4800</v>
      </c>
      <c r="E11" s="60">
        <f>IF(ISERROR('[56]Récolte_N'!$I$10)=TRUE,"",'[56]Récolte_N'!$I$10)</f>
        <v>3000</v>
      </c>
      <c r="F11" s="60">
        <f t="shared" si="7"/>
        <v>1800</v>
      </c>
      <c r="G11" s="245">
        <f t="shared" si="8"/>
        <v>0.625</v>
      </c>
      <c r="H11" s="221">
        <f>IF(ISERROR('[6]Récolte_N'!$F$10)=TRUE,"",'[6]Récolte_N'!$F$10)</f>
        <v>600</v>
      </c>
      <c r="I11" s="63">
        <f t="shared" si="1"/>
        <v>63.33333333333333</v>
      </c>
      <c r="J11" s="64">
        <f>IF(ISERROR('[6]Récolte_N'!$H$10)=TRUE,"",'[6]Récolte_N'!$H$10)</f>
        <v>3800</v>
      </c>
      <c r="K11" s="64">
        <f>'[21]SE'!$AI173</f>
        <v>3583.2</v>
      </c>
      <c r="L11" s="65">
        <f t="shared" si="9"/>
        <v>216.80000000000018</v>
      </c>
      <c r="M11" s="66">
        <f t="shared" si="2"/>
        <v>0.16666666666666674</v>
      </c>
      <c r="N11" s="201">
        <f t="shared" si="3"/>
        <v>100</v>
      </c>
      <c r="O11" s="68">
        <f t="shared" si="4"/>
        <v>0.08270676691729317</v>
      </c>
      <c r="P11" s="69">
        <f t="shared" si="4"/>
        <v>0.26315789473684204</v>
      </c>
      <c r="Q11" s="70">
        <f t="shared" si="4"/>
        <v>-0.16275954454119224</v>
      </c>
      <c r="R11" s="202">
        <f t="shared" si="5"/>
        <v>-583.1999999999998</v>
      </c>
      <c r="S11" s="69">
        <f t="shared" si="6"/>
        <v>7.302583025830252</v>
      </c>
    </row>
    <row r="12" spans="1:19" ht="12.75" customHeight="1">
      <c r="A12" s="57" t="s">
        <v>7</v>
      </c>
      <c r="B12" s="58">
        <f>IF(ISERROR('[57]Récolte_N'!$F$10)=TRUE,"",'[57]Récolte_N'!$F$10)</f>
        <v>2930</v>
      </c>
      <c r="C12" s="59">
        <f t="shared" si="0"/>
        <v>40.273037542662124</v>
      </c>
      <c r="D12" s="60">
        <f>IF(ISERROR('[57]Récolte_N'!$H$10)=TRUE,"",'[57]Récolte_N'!$H$10)</f>
        <v>11800</v>
      </c>
      <c r="E12" s="60">
        <f>IF(ISERROR('[57]Récolte_N'!$I$10)=TRUE,"",'[57]Récolte_N'!$I$10)</f>
        <v>4000</v>
      </c>
      <c r="F12" s="60">
        <f t="shared" si="7"/>
        <v>7800</v>
      </c>
      <c r="G12" s="245">
        <f t="shared" si="8"/>
        <v>0.3389830508474576</v>
      </c>
      <c r="H12" s="221">
        <f>IF(ISERROR('[7]Récolte_N'!$F$10)=TRUE,"",'[7]Récolte_N'!$F$10)</f>
        <v>3100</v>
      </c>
      <c r="I12" s="63">
        <f t="shared" si="1"/>
        <v>42.09677419354839</v>
      </c>
      <c r="J12" s="64">
        <f>IF(ISERROR('[7]Récolte_N'!$H$10)=TRUE,"",'[7]Récolte_N'!$H$10)</f>
        <v>13050</v>
      </c>
      <c r="K12" s="64">
        <f>'[21]SE'!$AI174</f>
        <v>3696.8</v>
      </c>
      <c r="L12" s="65">
        <f t="shared" si="9"/>
        <v>9353.2</v>
      </c>
      <c r="M12" s="66">
        <f t="shared" si="2"/>
        <v>-0.05483870967741933</v>
      </c>
      <c r="N12" s="201">
        <f t="shared" si="3"/>
        <v>-170</v>
      </c>
      <c r="O12" s="68">
        <f t="shared" si="4"/>
        <v>-0.04332247982948223</v>
      </c>
      <c r="P12" s="69">
        <f t="shared" si="4"/>
        <v>-0.09578544061302685</v>
      </c>
      <c r="Q12" s="70">
        <f t="shared" si="4"/>
        <v>0.08201687946331959</v>
      </c>
      <c r="R12" s="202">
        <f t="shared" si="5"/>
        <v>303.1999999999998</v>
      </c>
      <c r="S12" s="69">
        <f t="shared" si="6"/>
        <v>-0.16606081341145285</v>
      </c>
    </row>
    <row r="13" spans="1:19" ht="12.75" customHeight="1">
      <c r="A13" s="57" t="s">
        <v>8</v>
      </c>
      <c r="B13" s="58">
        <f>IF(ISERROR('[58]Récolte_N'!$F$10)=TRUE,"",'[58]Récolte_N'!$F$10)</f>
        <v>320</v>
      </c>
      <c r="C13" s="59">
        <f t="shared" si="0"/>
        <v>29.375</v>
      </c>
      <c r="D13" s="60">
        <f>IF(ISERROR('[58]Récolte_N'!$H$10)=TRUE,"",'[58]Récolte_N'!$H$10)</f>
        <v>940</v>
      </c>
      <c r="E13" s="60">
        <f>IF(ISERROR('[58]Récolte_N'!$I$10)=TRUE,"",'[58]Récolte_N'!$I$10)</f>
        <v>300</v>
      </c>
      <c r="F13" s="60">
        <f t="shared" si="7"/>
        <v>640</v>
      </c>
      <c r="G13" s="245">
        <f t="shared" si="8"/>
        <v>0.3191489361702128</v>
      </c>
      <c r="H13" s="221">
        <f>IF(ISERROR('[8]Récolte_N'!$F$10)=TRUE,"",'[8]Récolte_N'!$F$10)</f>
        <v>335</v>
      </c>
      <c r="I13" s="63">
        <f t="shared" si="1"/>
        <v>30.597014925373138</v>
      </c>
      <c r="J13" s="64">
        <f>IF(ISERROR('[8]Récolte_N'!$H$10)=TRUE,"",'[8]Récolte_N'!$H$10)</f>
        <v>1025</v>
      </c>
      <c r="K13" s="64">
        <f>'[21]SE'!$AI175</f>
        <v>378.2</v>
      </c>
      <c r="L13" s="65">
        <f t="shared" si="9"/>
        <v>646.8</v>
      </c>
      <c r="M13" s="66">
        <f t="shared" si="2"/>
        <v>-0.04477611940298509</v>
      </c>
      <c r="N13" s="201">
        <f t="shared" si="3"/>
        <v>-15</v>
      </c>
      <c r="O13" s="68">
        <f t="shared" si="4"/>
        <v>-0.03993902439024399</v>
      </c>
      <c r="P13" s="69">
        <f t="shared" si="4"/>
        <v>-0.08292682926829265</v>
      </c>
      <c r="Q13" s="70">
        <f t="shared" si="4"/>
        <v>-0.20676890534108938</v>
      </c>
      <c r="R13" s="202">
        <f t="shared" si="5"/>
        <v>-78.19999999999999</v>
      </c>
      <c r="S13" s="69">
        <f t="shared" si="6"/>
        <v>-0.010513296227581903</v>
      </c>
    </row>
    <row r="14" spans="1:19" ht="12.75" customHeight="1">
      <c r="A14" s="57" t="s">
        <v>19</v>
      </c>
      <c r="B14" s="58">
        <f>IF(ISERROR('[59]Récolte_N'!$F$10)=TRUE,"",'[59]Récolte_N'!$F$10)</f>
        <v>400</v>
      </c>
      <c r="C14" s="59">
        <f>IF(OR(B14="",B14=0),"",(D14/B14)*10)</f>
        <v>47.5</v>
      </c>
      <c r="D14" s="60">
        <f>IF(ISERROR('[59]Récolte_N'!$H$10)=TRUE,"",'[59]Récolte_N'!$H$10)</f>
        <v>1900</v>
      </c>
      <c r="E14" s="60">
        <f>IF(ISERROR('[59]Récolte_N'!$I$10)=TRUE,"",'[59]Récolte_N'!$I$10)</f>
        <v>700</v>
      </c>
      <c r="F14" s="60">
        <f t="shared" si="7"/>
        <v>1200</v>
      </c>
      <c r="G14" s="245">
        <f t="shared" si="8"/>
        <v>0.3684210526315789</v>
      </c>
      <c r="H14" s="221">
        <f>IF(ISERROR('[9]Récolte_N'!$F$10)=TRUE,"",'[9]Récolte_N'!$F$10)</f>
        <v>280</v>
      </c>
      <c r="I14" s="63">
        <f>IF(OR(H14="",H14=0),"",(J14/H14)*10)</f>
        <v>45.357142857142854</v>
      </c>
      <c r="J14" s="64">
        <f>IF(ISERROR('[9]Récolte_N'!$H$10)=TRUE,"",'[9]Récolte_N'!$H$10)</f>
        <v>1270</v>
      </c>
      <c r="K14" s="64">
        <f>'[21]SE'!$AI176</f>
        <v>1708.4</v>
      </c>
      <c r="L14" s="65">
        <f t="shared" si="9"/>
        <v>-438.4000000000001</v>
      </c>
      <c r="M14" s="66">
        <f t="shared" si="2"/>
        <v>0.4285714285714286</v>
      </c>
      <c r="N14" s="201">
        <f t="shared" si="3"/>
        <v>120</v>
      </c>
      <c r="O14" s="68">
        <f t="shared" si="4"/>
        <v>0.047244094488189115</v>
      </c>
      <c r="P14" s="69">
        <f t="shared" si="4"/>
        <v>0.49606299212598426</v>
      </c>
      <c r="Q14" s="70">
        <f t="shared" si="4"/>
        <v>-0.590259892296886</v>
      </c>
      <c r="R14" s="202">
        <f t="shared" si="5"/>
        <v>-1008.4000000000001</v>
      </c>
      <c r="S14" s="69">
        <f t="shared" si="6"/>
        <v>-3.737226277372262</v>
      </c>
    </row>
    <row r="15" spans="1:19" ht="12.75" customHeight="1">
      <c r="A15" s="57" t="s">
        <v>9</v>
      </c>
      <c r="B15" s="58">
        <f>IF(ISERROR('[60]Récolte_N'!$F$10)=TRUE,"",'[60]Récolte_N'!$F$10)</f>
        <v>200</v>
      </c>
      <c r="C15" s="59">
        <f>IF(OR(B15="",B15=0),"",(D15/B15)*10)</f>
        <v>65</v>
      </c>
      <c r="D15" s="60">
        <f>IF(ISERROR('[60]Récolte_N'!$H$10)=TRUE,"",'[60]Récolte_N'!$H$10)</f>
        <v>1300</v>
      </c>
      <c r="E15" s="60">
        <f>IF(ISERROR('[60]Récolte_N'!$I$10)=TRUE,"",'[60]Récolte_N'!$I$10)</f>
        <v>300</v>
      </c>
      <c r="F15" s="60">
        <f t="shared" si="7"/>
        <v>1000</v>
      </c>
      <c r="G15" s="245">
        <f t="shared" si="8"/>
        <v>0.23076923076923078</v>
      </c>
      <c r="H15" s="221">
        <f>IF(ISERROR('[10]Récolte_N'!$F$10)=TRUE,"",'[10]Récolte_N'!$F$10)</f>
        <v>430</v>
      </c>
      <c r="I15" s="63">
        <f>IF(OR(H15="",H15=0),"",(J15/H15)*10)</f>
        <v>44.18604651162791</v>
      </c>
      <c r="J15" s="64">
        <f>IF(ISERROR('[10]Récolte_N'!$H$10)=TRUE,"",'[10]Récolte_N'!$H$10)</f>
        <v>1900</v>
      </c>
      <c r="K15" s="64">
        <f>'[21]SE'!$AI177</f>
        <v>1312.5</v>
      </c>
      <c r="L15" s="65">
        <f t="shared" si="9"/>
        <v>587.5</v>
      </c>
      <c r="M15" s="66">
        <f t="shared" si="2"/>
        <v>-0.5348837209302326</v>
      </c>
      <c r="N15" s="201">
        <f t="shared" si="3"/>
        <v>-230</v>
      </c>
      <c r="O15" s="68">
        <f t="shared" si="4"/>
        <v>0.4710526315789474</v>
      </c>
      <c r="P15" s="69">
        <f t="shared" si="4"/>
        <v>-0.3157894736842105</v>
      </c>
      <c r="Q15" s="70">
        <f t="shared" si="4"/>
        <v>-0.7714285714285715</v>
      </c>
      <c r="R15" s="202">
        <f t="shared" si="5"/>
        <v>-1012.5</v>
      </c>
      <c r="S15" s="69">
        <f t="shared" si="6"/>
        <v>0.7021276595744681</v>
      </c>
    </row>
    <row r="16" spans="1:19" ht="12.75" customHeight="1">
      <c r="A16" s="57" t="s">
        <v>21</v>
      </c>
      <c r="B16" s="58">
        <f>IF(ISERROR('[61]Récolte_N'!$F$10)=TRUE,"",'[61]Récolte_N'!$F$10)</f>
        <v>180</v>
      </c>
      <c r="C16" s="59">
        <f>IF(OR(B16="",B16=0),"",(D16/B16)*10)</f>
        <v>50</v>
      </c>
      <c r="D16" s="60">
        <f>IF(ISERROR('[61]Récolte_N'!$H$10)=TRUE,"",'[61]Récolte_N'!$H$10)</f>
        <v>900</v>
      </c>
      <c r="E16" s="60">
        <f>IF(ISERROR('[61]Récolte_N'!$I$10)=TRUE,"",'[61]Récolte_N'!$I$10)</f>
        <v>300</v>
      </c>
      <c r="F16" s="60">
        <f t="shared" si="7"/>
        <v>600</v>
      </c>
      <c r="G16" s="245">
        <f t="shared" si="8"/>
        <v>0.3333333333333333</v>
      </c>
      <c r="H16" s="221">
        <f>IF(ISERROR('[11]Récolte_N'!$F$10)=TRUE,"",'[11]Récolte_N'!$F$10)</f>
        <v>180</v>
      </c>
      <c r="I16" s="63">
        <f>IF(OR(H16="",H16=0),"",(J16/H16)*10)</f>
        <v>44.44444444444444</v>
      </c>
      <c r="J16" s="64">
        <f>IF(ISERROR('[11]Récolte_N'!$H$10)=TRUE,"",'[11]Récolte_N'!$H$10)</f>
        <v>800</v>
      </c>
      <c r="K16" s="64">
        <f>'[21]SE'!$AI178</f>
        <v>332.9</v>
      </c>
      <c r="L16" s="65">
        <f t="shared" si="9"/>
        <v>467.1</v>
      </c>
      <c r="M16" s="66">
        <f t="shared" si="2"/>
        <v>0</v>
      </c>
      <c r="N16" s="201">
        <f t="shared" si="3"/>
        <v>0</v>
      </c>
      <c r="O16" s="68">
        <f t="shared" si="4"/>
        <v>0.125</v>
      </c>
      <c r="P16" s="69">
        <f t="shared" si="4"/>
        <v>0.125</v>
      </c>
      <c r="Q16" s="70">
        <f t="shared" si="4"/>
        <v>-0.0988284770201261</v>
      </c>
      <c r="R16" s="202">
        <f t="shared" si="5"/>
        <v>-32.89999999999998</v>
      </c>
      <c r="S16" s="69">
        <f t="shared" si="6"/>
        <v>0.2845215157353884</v>
      </c>
    </row>
    <row r="17" spans="1:19" ht="12.75" customHeight="1">
      <c r="A17" s="57" t="s">
        <v>10</v>
      </c>
      <c r="B17" s="58">
        <f>IF(ISERROR('[62]Récolte_N'!$F$10)=TRUE,"",'[62]Récolte_N'!$F$10)</f>
        <v>347</v>
      </c>
      <c r="C17" s="59">
        <f t="shared" si="0"/>
        <v>46.608069164265125</v>
      </c>
      <c r="D17" s="60">
        <f>IF(ISERROR('[62]Récolte_N'!$H$10)=TRUE,"",'[62]Récolte_N'!$H$10)</f>
        <v>1617.3</v>
      </c>
      <c r="E17" s="60">
        <f>IF(ISERROR('[62]Récolte_N'!$I$10)=TRUE,"",'[62]Récolte_N'!$I$10)</f>
        <v>905</v>
      </c>
      <c r="F17" s="60">
        <f t="shared" si="7"/>
        <v>712.3</v>
      </c>
      <c r="G17" s="245">
        <f t="shared" si="8"/>
        <v>0.5595745996413776</v>
      </c>
      <c r="H17" s="221">
        <f>IF(ISERROR('[12]Récolte_N'!$F$10)=TRUE,"",'[12]Récolte_N'!$F$10)</f>
        <v>347</v>
      </c>
      <c r="I17" s="63">
        <f aca="true" t="shared" si="10" ref="I17:I25">IF(OR(H17="",H17=0),"",(J17/H17)*10)</f>
        <v>47.61671469740634</v>
      </c>
      <c r="J17" s="64">
        <f>IF(ISERROR('[12]Récolte_N'!$H$10)=TRUE,"",'[12]Récolte_N'!$H$10)</f>
        <v>1652.3</v>
      </c>
      <c r="K17" s="64">
        <f>'[21]SE'!$AI179</f>
        <v>1139.1</v>
      </c>
      <c r="L17" s="65">
        <f t="shared" si="9"/>
        <v>513.2</v>
      </c>
      <c r="M17" s="66">
        <f t="shared" si="2"/>
        <v>0</v>
      </c>
      <c r="N17" s="201">
        <f t="shared" si="3"/>
        <v>0</v>
      </c>
      <c r="O17" s="68">
        <f t="shared" si="4"/>
        <v>-0.021182593959934715</v>
      </c>
      <c r="P17" s="69">
        <f t="shared" si="4"/>
        <v>-0.021182593959934604</v>
      </c>
      <c r="Q17" s="70">
        <f t="shared" si="4"/>
        <v>-0.2055131243964533</v>
      </c>
      <c r="R17" s="202">
        <f t="shared" si="5"/>
        <v>-234.0999999999999</v>
      </c>
      <c r="S17" s="69">
        <f t="shared" si="6"/>
        <v>0.38795791114575184</v>
      </c>
    </row>
    <row r="18" spans="1:19" ht="12.75" customHeight="1">
      <c r="A18" s="57" t="s">
        <v>11</v>
      </c>
      <c r="B18" s="58">
        <f>IF(ISERROR('[63]Récolte_N'!$F$10)=TRUE,"",'[63]Récolte_N'!$F$10)</f>
        <v>1070</v>
      </c>
      <c r="C18" s="59">
        <f t="shared" si="0"/>
        <v>61.635514018691595</v>
      </c>
      <c r="D18" s="60">
        <f>IF(ISERROR('[63]Récolte_N'!$H$10)=TRUE,"",'[63]Récolte_N'!$H$10)</f>
        <v>6595</v>
      </c>
      <c r="E18" s="60">
        <f>IF(ISERROR('[63]Récolte_N'!$I$10)=TRUE,"",'[63]Récolte_N'!$I$10)</f>
        <v>4200</v>
      </c>
      <c r="F18" s="60">
        <f t="shared" si="7"/>
        <v>2395</v>
      </c>
      <c r="G18" s="245">
        <f t="shared" si="8"/>
        <v>0.6368460955269143</v>
      </c>
      <c r="H18" s="221">
        <f>IF(ISERROR('[13]Récolte_N'!$F$10)=TRUE,"",'[13]Récolte_N'!$F$10)</f>
        <v>1175</v>
      </c>
      <c r="I18" s="63">
        <f t="shared" si="10"/>
        <v>55.319148936170215</v>
      </c>
      <c r="J18" s="64">
        <f>IF(ISERROR('[13]Récolte_N'!$H$10)=TRUE,"",'[13]Récolte_N'!$H$10)</f>
        <v>6500</v>
      </c>
      <c r="K18" s="64">
        <f>'[21]SE'!$AI180</f>
        <v>4741.8</v>
      </c>
      <c r="L18" s="65">
        <f t="shared" si="9"/>
        <v>1758.1999999999998</v>
      </c>
      <c r="M18" s="66">
        <f t="shared" si="2"/>
        <v>-0.08936170212765959</v>
      </c>
      <c r="N18" s="201">
        <f t="shared" si="3"/>
        <v>-105</v>
      </c>
      <c r="O18" s="68">
        <f t="shared" si="4"/>
        <v>0.11418044572250174</v>
      </c>
      <c r="P18" s="69">
        <f t="shared" si="4"/>
        <v>0.014615384615384697</v>
      </c>
      <c r="Q18" s="70">
        <f t="shared" si="4"/>
        <v>-0.1142604074402126</v>
      </c>
      <c r="R18" s="202">
        <f t="shared" si="5"/>
        <v>-541.8000000000002</v>
      </c>
      <c r="S18" s="69">
        <f t="shared" si="6"/>
        <v>0.36218860197929725</v>
      </c>
    </row>
    <row r="19" spans="1:19" ht="12.75" customHeight="1">
      <c r="A19" s="57" t="s">
        <v>12</v>
      </c>
      <c r="B19" s="58">
        <f>IF(ISERROR('[64]Récolte_N'!$F$10)=TRUE,"",'[64]Récolte_N'!$F$10)</f>
        <v>7100</v>
      </c>
      <c r="C19" s="59">
        <f t="shared" si="0"/>
        <v>60.563380281690144</v>
      </c>
      <c r="D19" s="60">
        <f>IF(ISERROR('[64]Récolte_N'!$H$10)=TRUE,"",'[64]Récolte_N'!$H$10)</f>
        <v>43000</v>
      </c>
      <c r="E19" s="60">
        <f>IF(ISERROR('[64]Récolte_N'!$I$10)=TRUE,"",'[64]Récolte_N'!$I$10)</f>
        <v>25000</v>
      </c>
      <c r="F19" s="60">
        <f t="shared" si="7"/>
        <v>18000</v>
      </c>
      <c r="G19" s="245">
        <f t="shared" si="8"/>
        <v>0.5813953488372093</v>
      </c>
      <c r="H19" s="221">
        <f>IF(ISERROR('[14]Récolte_N'!$F$10)=TRUE,"",'[14]Récolte_N'!$F$10)</f>
        <v>6800</v>
      </c>
      <c r="I19" s="63">
        <f t="shared" si="10"/>
        <v>57.35294117647059</v>
      </c>
      <c r="J19" s="64">
        <f>IF(ISERROR('[14]Récolte_N'!$H$10)=TRUE,"",'[14]Récolte_N'!$H$10)</f>
        <v>39000</v>
      </c>
      <c r="K19" s="64">
        <f>'[21]SE'!$AI181</f>
        <v>22960.6</v>
      </c>
      <c r="L19" s="65">
        <f t="shared" si="9"/>
        <v>16039.400000000001</v>
      </c>
      <c r="M19" s="66">
        <f t="shared" si="2"/>
        <v>0.044117647058823595</v>
      </c>
      <c r="N19" s="201">
        <f t="shared" si="3"/>
        <v>300</v>
      </c>
      <c r="O19" s="68">
        <f t="shared" si="4"/>
        <v>0.05597688696280256</v>
      </c>
      <c r="P19" s="69">
        <f t="shared" si="4"/>
        <v>0.10256410256410264</v>
      </c>
      <c r="Q19" s="70">
        <f t="shared" si="4"/>
        <v>0.08882172068674166</v>
      </c>
      <c r="R19" s="202">
        <f t="shared" si="5"/>
        <v>2039.4000000000015</v>
      </c>
      <c r="S19" s="69">
        <f t="shared" si="6"/>
        <v>0.12223649263688152</v>
      </c>
    </row>
    <row r="20" spans="1:19" ht="12.75" customHeight="1">
      <c r="A20" s="57" t="s">
        <v>13</v>
      </c>
      <c r="B20" s="58">
        <f>IF(ISERROR('[65]Récolte_N'!$F$10)=TRUE,"",'[65]Récolte_N'!$F$10)</f>
        <v>330</v>
      </c>
      <c r="C20" s="59">
        <f t="shared" si="0"/>
        <v>65</v>
      </c>
      <c r="D20" s="60">
        <f>IF(ISERROR('[65]Récolte_N'!$H$10)=TRUE,"",'[65]Récolte_N'!$H$10)</f>
        <v>2145</v>
      </c>
      <c r="E20" s="60">
        <f>IF(ISERROR('[65]Récolte_N'!$I$10)=TRUE,"",'[65]Récolte_N'!$I$10)</f>
        <v>2000</v>
      </c>
      <c r="F20" s="60">
        <f t="shared" si="7"/>
        <v>145</v>
      </c>
      <c r="G20" s="245">
        <f t="shared" si="8"/>
        <v>0.9324009324009324</v>
      </c>
      <c r="H20" s="221">
        <f>IF(ISERROR('[15]Récolte_N'!$F$10)=TRUE,"",'[15]Récolte_N'!$F$10)</f>
        <v>360</v>
      </c>
      <c r="I20" s="63">
        <f t="shared" si="10"/>
        <v>65</v>
      </c>
      <c r="J20" s="64">
        <f>IF(ISERROR('[15]Récolte_N'!$H$10)=TRUE,"",'[15]Récolte_N'!$H$10)</f>
        <v>2340</v>
      </c>
      <c r="K20" s="64">
        <f>'[21]SE'!$AI182</f>
        <v>1802.5</v>
      </c>
      <c r="L20" s="65">
        <f t="shared" si="9"/>
        <v>537.5</v>
      </c>
      <c r="M20" s="66">
        <f t="shared" si="2"/>
        <v>-0.08333333333333337</v>
      </c>
      <c r="N20" s="201">
        <f t="shared" si="3"/>
        <v>-30</v>
      </c>
      <c r="O20" s="68">
        <f t="shared" si="4"/>
        <v>0</v>
      </c>
      <c r="P20" s="69">
        <f t="shared" si="4"/>
        <v>-0.08333333333333337</v>
      </c>
      <c r="Q20" s="70">
        <f t="shared" si="4"/>
        <v>0.10957004160887651</v>
      </c>
      <c r="R20" s="202">
        <f t="shared" si="5"/>
        <v>197.5</v>
      </c>
      <c r="S20" s="69">
        <f t="shared" si="6"/>
        <v>-0.7302325581395348</v>
      </c>
    </row>
    <row r="21" spans="1:19" ht="12.75" customHeight="1">
      <c r="A21" s="57" t="s">
        <v>14</v>
      </c>
      <c r="B21" s="58">
        <f>IF(ISERROR('[66]Récolte_N'!$F$10)=TRUE,"",'[66]Récolte_N'!$F$10)</f>
        <v>490</v>
      </c>
      <c r="C21" s="59">
        <f t="shared" si="0"/>
        <v>49.836734693877546</v>
      </c>
      <c r="D21" s="60">
        <f>IF(ISERROR('[66]Récolte_N'!$H$10)=TRUE,"",'[66]Récolte_N'!$H$10)</f>
        <v>2442</v>
      </c>
      <c r="E21" s="60">
        <f>IF(ISERROR('[66]Récolte_N'!$I$10)=TRUE,"",'[66]Récolte_N'!$I$10)</f>
        <v>1120</v>
      </c>
      <c r="F21" s="60">
        <f t="shared" si="7"/>
        <v>1322</v>
      </c>
      <c r="G21" s="245">
        <f t="shared" si="8"/>
        <v>0.45864045864045866</v>
      </c>
      <c r="H21" s="221">
        <f>IF(ISERROR('[16]Récolte_N'!$F$10)=TRUE,"",'[16]Récolte_N'!$F$10)</f>
        <v>655</v>
      </c>
      <c r="I21" s="63">
        <f t="shared" si="10"/>
        <v>50</v>
      </c>
      <c r="J21" s="64">
        <f>IF(ISERROR('[16]Récolte_N'!$H$10)=TRUE,"",'[16]Récolte_N'!$H$10)</f>
        <v>3275</v>
      </c>
      <c r="K21" s="64">
        <f>'[21]SE'!$AI183</f>
        <v>1325.6</v>
      </c>
      <c r="L21" s="65">
        <f t="shared" si="9"/>
        <v>1949.4</v>
      </c>
      <c r="M21" s="66">
        <f t="shared" si="2"/>
        <v>-0.25190839694656486</v>
      </c>
      <c r="N21" s="201">
        <f t="shared" si="3"/>
        <v>-165</v>
      </c>
      <c r="O21" s="68">
        <f t="shared" si="4"/>
        <v>-0.0032653061224491298</v>
      </c>
      <c r="P21" s="69">
        <f t="shared" si="4"/>
        <v>-0.2543511450381679</v>
      </c>
      <c r="Q21" s="70">
        <f t="shared" si="4"/>
        <v>-0.15509957754978876</v>
      </c>
      <c r="R21" s="202">
        <f t="shared" si="5"/>
        <v>-205.5999999999999</v>
      </c>
      <c r="S21" s="69">
        <f t="shared" si="6"/>
        <v>-0.3218426182415103</v>
      </c>
    </row>
    <row r="22" spans="1:19" ht="12.75" customHeight="1">
      <c r="A22" s="57" t="s">
        <v>15</v>
      </c>
      <c r="B22" s="58">
        <f>IF(ISERROR('[67]Récolte_N'!$F$10)=TRUE,"",'[67]Récolte_N'!$F$10)</f>
        <v>65</v>
      </c>
      <c r="C22" s="59">
        <f t="shared" si="0"/>
        <v>50</v>
      </c>
      <c r="D22" s="60">
        <f>IF(ISERROR('[67]Récolte_N'!$H$10)=TRUE,"",'[67]Récolte_N'!$H$10)</f>
        <v>325</v>
      </c>
      <c r="E22" s="60">
        <f>IF(ISERROR('[67]Récolte_N'!$I$10)=TRUE,"",'[67]Récolte_N'!$I$10)</f>
        <v>300</v>
      </c>
      <c r="F22" s="60">
        <f t="shared" si="7"/>
        <v>25</v>
      </c>
      <c r="G22" s="245">
        <f t="shared" si="8"/>
        <v>0.9230769230769231</v>
      </c>
      <c r="H22" s="221">
        <f>IF(ISERROR('[17]Récolte_N'!$F$10)=TRUE,"",'[17]Récolte_N'!$F$10)</f>
        <v>62</v>
      </c>
      <c r="I22" s="63">
        <f t="shared" si="10"/>
        <v>70</v>
      </c>
      <c r="J22" s="64">
        <f>IF(ISERROR('[17]Récolte_N'!$H$10)=TRUE,"",'[17]Récolte_N'!$H$10)</f>
        <v>434</v>
      </c>
      <c r="K22" s="64">
        <f>'[21]SE'!$AI184</f>
        <v>605.8</v>
      </c>
      <c r="L22" s="65">
        <f t="shared" si="9"/>
        <v>-171.79999999999995</v>
      </c>
      <c r="M22" s="66">
        <f t="shared" si="2"/>
        <v>0.048387096774193505</v>
      </c>
      <c r="N22" s="201">
        <f t="shared" si="3"/>
        <v>3</v>
      </c>
      <c r="O22" s="68">
        <f t="shared" si="4"/>
        <v>-0.2857142857142857</v>
      </c>
      <c r="P22" s="69">
        <f t="shared" si="4"/>
        <v>-0.25115207373271886</v>
      </c>
      <c r="Q22" s="70">
        <f t="shared" si="4"/>
        <v>-0.5047870584351271</v>
      </c>
      <c r="R22" s="202">
        <f t="shared" si="5"/>
        <v>-305.79999999999995</v>
      </c>
      <c r="S22" s="69">
        <f t="shared" si="6"/>
        <v>-1.1455180442374855</v>
      </c>
    </row>
    <row r="23" spans="1:19" ht="12.75" customHeight="1">
      <c r="A23" s="57" t="s">
        <v>22</v>
      </c>
      <c r="B23" s="58">
        <f>IF(ISERROR('[68]Récolte_N'!$F$10)=TRUE,"",'[68]Récolte_N'!$F$10)</f>
        <v>270</v>
      </c>
      <c r="C23" s="59">
        <f t="shared" si="0"/>
        <v>59.074074074074076</v>
      </c>
      <c r="D23" s="60">
        <f>IF(ISERROR('[68]Récolte_N'!$H$10)=TRUE,"",'[68]Récolte_N'!$H$10)</f>
        <v>1595</v>
      </c>
      <c r="E23" s="60">
        <f>IF(ISERROR('[68]Récolte_N'!$I$10)=TRUE,"",'[68]Récolte_N'!$I$10)</f>
        <v>1575</v>
      </c>
      <c r="F23" s="60">
        <f t="shared" si="7"/>
        <v>20</v>
      </c>
      <c r="G23" s="245">
        <f t="shared" si="8"/>
        <v>0.987460815047022</v>
      </c>
      <c r="H23" s="221">
        <f>IF(ISERROR('[18]Récolte_N'!$F$10)=TRUE,"",'[18]Récolte_N'!$F$10)</f>
        <v>265</v>
      </c>
      <c r="I23" s="63">
        <f t="shared" si="10"/>
        <v>56.22641509433962</v>
      </c>
      <c r="J23" s="64">
        <f>IF(ISERROR('[18]Récolte_N'!$H$10)=TRUE,"",'[18]Récolte_N'!$H$10)</f>
        <v>1490</v>
      </c>
      <c r="K23" s="64">
        <f>'[21]SE'!$AI185</f>
        <v>1030</v>
      </c>
      <c r="L23" s="65">
        <f t="shared" si="9"/>
        <v>460</v>
      </c>
      <c r="M23" s="66">
        <f t="shared" si="2"/>
        <v>0.018867924528301883</v>
      </c>
      <c r="N23" s="201">
        <f t="shared" si="3"/>
        <v>5</v>
      </c>
      <c r="O23" s="68">
        <f t="shared" si="4"/>
        <v>0.05064628386776038</v>
      </c>
      <c r="P23" s="69">
        <f t="shared" si="4"/>
        <v>0.07046979865771807</v>
      </c>
      <c r="Q23" s="70">
        <f t="shared" si="4"/>
        <v>0.529126213592233</v>
      </c>
      <c r="R23" s="202">
        <f t="shared" si="5"/>
        <v>545</v>
      </c>
      <c r="S23" s="69">
        <f t="shared" si="6"/>
        <v>-0.9565217391304348</v>
      </c>
    </row>
    <row r="24" spans="1:19" ht="12.75" customHeight="1">
      <c r="A24" s="57" t="s">
        <v>16</v>
      </c>
      <c r="B24" s="58">
        <f>IF(ISERROR('[69]Récolte_N'!$F$10)=TRUE,"",'[69]Récolte_N'!$F$10)</f>
        <v>1170</v>
      </c>
      <c r="C24" s="59">
        <f t="shared" si="0"/>
        <v>38.452991452991455</v>
      </c>
      <c r="D24" s="60">
        <f>IF(ISERROR('[69]Récolte_N'!$H$10)=TRUE,"",'[69]Récolte_N'!$H$10)</f>
        <v>4499</v>
      </c>
      <c r="E24" s="60">
        <f>IF(ISERROR('[69]Récolte_N'!$I$10)=TRUE,"",'[69]Récolte_N'!$I$10)</f>
        <v>3000</v>
      </c>
      <c r="F24" s="60">
        <f t="shared" si="7"/>
        <v>1499</v>
      </c>
      <c r="G24" s="245">
        <f t="shared" si="8"/>
        <v>0.6668148477439431</v>
      </c>
      <c r="H24" s="221">
        <f>IF(ISERROR('[19]Récolte_N'!$F$10)=TRUE,"",'[19]Récolte_N'!$F$10)</f>
        <v>1155</v>
      </c>
      <c r="I24" s="63">
        <f t="shared" si="10"/>
        <v>38.26839826839827</v>
      </c>
      <c r="J24" s="64">
        <f>IF(ISERROR('[19]Récolte_N'!$H$10)=TRUE,"",'[19]Récolte_N'!$H$10)</f>
        <v>4420</v>
      </c>
      <c r="K24" s="64">
        <f>'[21]SE'!$AI186</f>
        <v>2035.7</v>
      </c>
      <c r="L24" s="65">
        <f t="shared" si="9"/>
        <v>2384.3</v>
      </c>
      <c r="M24" s="66">
        <f t="shared" si="2"/>
        <v>0.01298701298701288</v>
      </c>
      <c r="N24" s="201">
        <f t="shared" si="3"/>
        <v>15</v>
      </c>
      <c r="O24" s="68">
        <f t="shared" si="4"/>
        <v>0.004823645434505197</v>
      </c>
      <c r="P24" s="69">
        <f t="shared" si="4"/>
        <v>0.01787330316742075</v>
      </c>
      <c r="Q24" s="70">
        <f t="shared" si="4"/>
        <v>0.4736945522424718</v>
      </c>
      <c r="R24" s="202">
        <f t="shared" si="5"/>
        <v>964.3</v>
      </c>
      <c r="S24" s="69">
        <f t="shared" si="6"/>
        <v>-0.37130394665100874</v>
      </c>
    </row>
    <row r="25" spans="1:19" ht="12.75" customHeight="1">
      <c r="A25" s="57" t="s">
        <v>17</v>
      </c>
      <c r="B25" s="58">
        <f>IF(ISERROR('[70]Récolte_N'!$F$10)=TRUE,"",'[70]Récolte_N'!$F$10)</f>
        <v>1600</v>
      </c>
      <c r="C25" s="59">
        <f t="shared" si="0"/>
        <v>25</v>
      </c>
      <c r="D25" s="60">
        <f>IF(ISERROR('[70]Récolte_N'!$H$10)=TRUE,"",'[70]Récolte_N'!$H$10)</f>
        <v>4000</v>
      </c>
      <c r="E25" s="60">
        <f>IF(ISERROR('[70]Récolte_N'!$I$10)=TRUE,"",'[70]Récolte_N'!$I$10)</f>
        <v>400</v>
      </c>
      <c r="F25" s="60">
        <f t="shared" si="7"/>
        <v>3600</v>
      </c>
      <c r="G25" s="245">
        <f t="shared" si="8"/>
        <v>0.1</v>
      </c>
      <c r="H25" s="221">
        <f>IF(ISERROR('[20]Récolte_N'!$F$10)=TRUE,"",'[20]Récolte_N'!$F$10)</f>
        <v>1600</v>
      </c>
      <c r="I25" s="63">
        <f t="shared" si="10"/>
        <v>34</v>
      </c>
      <c r="J25" s="64">
        <f>IF(ISERROR('[20]Récolte_N'!$H$10)=TRUE,"",'[20]Récolte_N'!$H$10)</f>
        <v>5440</v>
      </c>
      <c r="K25" s="64">
        <f>'[21]SE'!$AI187</f>
        <v>551.3</v>
      </c>
      <c r="L25" s="65">
        <f t="shared" si="9"/>
        <v>4888.7</v>
      </c>
      <c r="M25" s="66">
        <f t="shared" si="2"/>
        <v>0</v>
      </c>
      <c r="N25" s="201">
        <f t="shared" si="3"/>
        <v>0</v>
      </c>
      <c r="O25" s="68">
        <f t="shared" si="4"/>
        <v>-0.2647058823529411</v>
      </c>
      <c r="P25" s="69">
        <f t="shared" si="4"/>
        <v>-0.2647058823529411</v>
      </c>
      <c r="Q25" s="70">
        <f t="shared" si="4"/>
        <v>-0.2744422274623616</v>
      </c>
      <c r="R25" s="202">
        <f t="shared" si="5"/>
        <v>-151.29999999999995</v>
      </c>
      <c r="S25" s="69">
        <f t="shared" si="6"/>
        <v>-0.26360791212387746</v>
      </c>
    </row>
    <row r="26" spans="1:19" ht="12.75" customHeight="1">
      <c r="A26" s="25"/>
      <c r="B26" s="72"/>
      <c r="C26" s="73"/>
      <c r="D26" s="74"/>
      <c r="E26" s="75"/>
      <c r="F26" s="75"/>
      <c r="G26" s="246"/>
      <c r="H26" s="224"/>
      <c r="I26" s="78"/>
      <c r="J26" s="79"/>
      <c r="K26" s="80"/>
      <c r="L26" s="81"/>
      <c r="M26" s="66"/>
      <c r="N26" s="201"/>
      <c r="O26" s="68"/>
      <c r="P26" s="69"/>
      <c r="Q26" s="70"/>
      <c r="R26" s="202"/>
      <c r="S26" s="69"/>
    </row>
    <row r="27" spans="1:19" s="91" customFormat="1" ht="15.75">
      <c r="A27" s="82" t="s">
        <v>18</v>
      </c>
      <c r="B27" s="83">
        <f>IF(SUM(B6:B25)=0,"",SUM(B6:B25))</f>
        <v>25722</v>
      </c>
      <c r="C27" s="84">
        <f>IF(OR(B27="",B27=0),"",(D27/B27)*10)</f>
        <v>49.1393748542104</v>
      </c>
      <c r="D27" s="85">
        <f>IF(SUM(D6:D25)=0,"",SUM(D6:D25))</f>
        <v>126396.3</v>
      </c>
      <c r="E27" s="85">
        <f>IF(SUM(E6:E25)=0,"",SUM(E6:E25))</f>
        <v>60295</v>
      </c>
      <c r="F27" s="85">
        <f t="shared" si="7"/>
        <v>66101.3</v>
      </c>
      <c r="G27" s="247">
        <f>IF(D27="","",(E27/D27))</f>
        <v>0.477031368797979</v>
      </c>
      <c r="H27" s="227">
        <f>IF(SUM(H6:H25)=0,"",SUM(H6:H25))</f>
        <v>26144</v>
      </c>
      <c r="I27" s="88">
        <f>IF(OR(H27="",H27=0),"",(J27/H27)*10)</f>
        <v>48.62236077111383</v>
      </c>
      <c r="J27" s="89">
        <f>IF(SUM(J6:J25)=0,"",SUM(J6:J25))</f>
        <v>127118.3</v>
      </c>
      <c r="K27" s="89">
        <f>IF(SUM(K6:K25)=0,"",SUM(K6:K25))</f>
        <v>64886.9</v>
      </c>
      <c r="L27" s="90">
        <f t="shared" si="9"/>
        <v>62231.4</v>
      </c>
      <c r="M27" s="66">
        <f>B27/H27-1</f>
        <v>-0.016141370869033</v>
      </c>
      <c r="N27" s="201">
        <f>B27-H27</f>
        <v>-422</v>
      </c>
      <c r="O27" s="68">
        <f>C27/I27-1</f>
        <v>0.010633257515618721</v>
      </c>
      <c r="P27" s="69">
        <f>D27/J27-1</f>
        <v>-0.005679748706519883</v>
      </c>
      <c r="Q27" s="70">
        <f>E27/K27-1</f>
        <v>-0.07076775127182844</v>
      </c>
      <c r="R27" s="202">
        <f>E27-K27</f>
        <v>-4591.9000000000015</v>
      </c>
      <c r="S27" s="69">
        <f>F27/L27-1</f>
        <v>0.06218564904533719</v>
      </c>
    </row>
    <row r="28" spans="1:18" s="103" customFormat="1" ht="13.5" thickBot="1">
      <c r="A28" s="92" t="s">
        <v>72</v>
      </c>
      <c r="B28" s="93">
        <f>B27/H27-1</f>
        <v>-0.016141370869033</v>
      </c>
      <c r="C28" s="94">
        <f>C27/I27-1</f>
        <v>0.010633257515618721</v>
      </c>
      <c r="D28" s="95">
        <f>D27/J27-1</f>
        <v>-0.005679748706519883</v>
      </c>
      <c r="E28" s="95">
        <f>E27/K27-1</f>
        <v>-0.07076775127182844</v>
      </c>
      <c r="F28" s="95">
        <f>F27/L27-1</f>
        <v>0.06218564904533719</v>
      </c>
      <c r="G28" s="248"/>
      <c r="H28" s="231"/>
      <c r="I28" s="99"/>
      <c r="J28" s="99"/>
      <c r="K28" s="99"/>
      <c r="L28" s="100"/>
      <c r="M28" s="101"/>
      <c r="N28" s="101"/>
      <c r="O28" s="102"/>
      <c r="Q28" s="104"/>
      <c r="R28" s="105"/>
    </row>
    <row r="29" spans="1:11" ht="64.5" customHeight="1" thickBot="1">
      <c r="A29" s="1"/>
      <c r="B29" s="281" t="s">
        <v>110</v>
      </c>
      <c r="C29" s="281"/>
      <c r="D29" s="281"/>
      <c r="E29" s="281"/>
      <c r="F29" s="281"/>
      <c r="G29" s="281"/>
      <c r="H29" s="281"/>
      <c r="I29" s="106"/>
      <c r="J29" s="106"/>
      <c r="K29" s="106"/>
    </row>
    <row r="30" spans="1:9" s="24" customFormat="1" ht="15.75">
      <c r="A30" s="107"/>
      <c r="B30" s="261" t="s">
        <v>73</v>
      </c>
      <c r="C30" s="263"/>
      <c r="D30" s="264" t="s">
        <v>74</v>
      </c>
      <c r="E30" s="266"/>
      <c r="F30" s="267" t="s">
        <v>75</v>
      </c>
      <c r="G30" s="269"/>
      <c r="H30" s="268"/>
      <c r="I30" s="108"/>
    </row>
    <row r="31" spans="1:9" s="38" customFormat="1" ht="12.75" customHeight="1">
      <c r="A31" s="109"/>
      <c r="B31" s="110" t="s">
        <v>76</v>
      </c>
      <c r="C31" s="111" t="s">
        <v>77</v>
      </c>
      <c r="D31" s="112" t="s">
        <v>76</v>
      </c>
      <c r="E31" s="113" t="s">
        <v>77</v>
      </c>
      <c r="F31" s="114">
        <v>2015</v>
      </c>
      <c r="G31" s="115">
        <v>2014</v>
      </c>
      <c r="H31" s="52" t="s">
        <v>78</v>
      </c>
      <c r="I31" s="116"/>
    </row>
    <row r="32" spans="1:9" s="38" customFormat="1" ht="12.75" customHeight="1">
      <c r="A32" s="109"/>
      <c r="B32" s="117" t="str">
        <f>RIGHT(B29,9)</f>
        <v> 1er oct.</v>
      </c>
      <c r="C32" s="111" t="s">
        <v>79</v>
      </c>
      <c r="D32" s="118" t="str">
        <f>RIGHT(B29,9)</f>
        <v> 1er oct.</v>
      </c>
      <c r="E32" s="113" t="s">
        <v>80</v>
      </c>
      <c r="F32" s="119" t="s">
        <v>56</v>
      </c>
      <c r="G32" s="33" t="s">
        <v>56</v>
      </c>
      <c r="H32" s="52" t="s">
        <v>81</v>
      </c>
      <c r="I32" s="116"/>
    </row>
    <row r="33" spans="1:9" ht="12.75" customHeight="1">
      <c r="A33" s="120"/>
      <c r="B33" s="121" t="s">
        <v>2</v>
      </c>
      <c r="C33" s="122" t="s">
        <v>2</v>
      </c>
      <c r="D33" s="123" t="s">
        <v>2</v>
      </c>
      <c r="E33" s="46" t="s">
        <v>2</v>
      </c>
      <c r="F33" s="124"/>
      <c r="G33" s="125"/>
      <c r="H33" s="126"/>
      <c r="I33" s="127"/>
    </row>
    <row r="34" spans="1:9" ht="12.75" customHeight="1">
      <c r="A34" s="25"/>
      <c r="B34" s="128"/>
      <c r="C34" s="129"/>
      <c r="D34" s="130"/>
      <c r="E34" s="52"/>
      <c r="F34" s="131"/>
      <c r="G34" s="33"/>
      <c r="H34" s="132"/>
      <c r="I34" s="127"/>
    </row>
    <row r="35" spans="1:9" ht="12.75" customHeight="1">
      <c r="A35" s="25" t="s">
        <v>3</v>
      </c>
      <c r="B35" s="133">
        <f>'[22]SE'!$AI168</f>
        <v>527.6</v>
      </c>
      <c r="C35" s="134">
        <f>E6</f>
        <v>595</v>
      </c>
      <c r="D35" s="135">
        <f>'[21]SE'!$Z168</f>
        <v>300.7</v>
      </c>
      <c r="E35" s="136">
        <f>K6</f>
        <v>352</v>
      </c>
      <c r="F35" s="18">
        <f>IF(OR(C35="",C35=0),"",B35/C35)</f>
        <v>0.8867226890756303</v>
      </c>
      <c r="G35" s="19">
        <f>IF(OR(E35="",E35=0),"",D35/E35)</f>
        <v>0.8542613636363636</v>
      </c>
      <c r="H35" s="137">
        <f>IF(OR(F35="",F35=0),"",(F35-G35)*100)</f>
        <v>3.246132543926672</v>
      </c>
      <c r="I35" s="127"/>
    </row>
    <row r="36" spans="1:8" ht="12.75" customHeight="1">
      <c r="A36" s="57" t="s">
        <v>71</v>
      </c>
      <c r="B36" s="72">
        <f>'[22]SE'!$AI169</f>
        <v>4768.5</v>
      </c>
      <c r="C36" s="134">
        <f aca="true" t="shared" si="11" ref="C36:C56">E7</f>
        <v>5700</v>
      </c>
      <c r="D36" s="135">
        <f>'[21]SE'!$Z169</f>
        <v>4931.6</v>
      </c>
      <c r="E36" s="136">
        <f aca="true" t="shared" si="12" ref="E36:E56">K7</f>
        <v>6821.4</v>
      </c>
      <c r="F36" s="18">
        <f aca="true" t="shared" si="13" ref="F36:F54">IF(OR(C36="",C36=0),"",B36/C36)</f>
        <v>0.8365789473684211</v>
      </c>
      <c r="G36" s="19">
        <f aca="true" t="shared" si="14" ref="G36:G54">IF(OR(E36="",E36=0),"",D36/E36)</f>
        <v>0.7229600961679421</v>
      </c>
      <c r="H36" s="137">
        <f aca="true" t="shared" si="15" ref="H36:H54">IF(OR(F36="",F36=0),"",(F36-G36)*100)</f>
        <v>11.361885120047898</v>
      </c>
    </row>
    <row r="37" spans="1:8" ht="12.75" customHeight="1">
      <c r="A37" s="25" t="s">
        <v>4</v>
      </c>
      <c r="B37" s="133">
        <f>'[22]SE'!$AI170</f>
        <v>2572.6</v>
      </c>
      <c r="C37" s="134">
        <f t="shared" si="11"/>
        <v>3000</v>
      </c>
      <c r="D37" s="135">
        <f>'[21]SE'!$Z170</f>
        <v>2518.7</v>
      </c>
      <c r="E37" s="136">
        <f t="shared" si="12"/>
        <v>4274.1</v>
      </c>
      <c r="F37" s="18">
        <f t="shared" si="13"/>
        <v>0.8575333333333333</v>
      </c>
      <c r="G37" s="19">
        <f t="shared" si="14"/>
        <v>0.5892936524648463</v>
      </c>
      <c r="H37" s="137">
        <f t="shared" si="15"/>
        <v>26.823968086848694</v>
      </c>
    </row>
    <row r="38" spans="1:8" ht="12.75" customHeight="1">
      <c r="A38" s="25" t="s">
        <v>20</v>
      </c>
      <c r="B38" s="133">
        <f>'[22]SE'!$AI171</f>
        <v>2555.6</v>
      </c>
      <c r="C38" s="134">
        <f t="shared" si="11"/>
        <v>3200</v>
      </c>
      <c r="D38" s="135">
        <f>'[21]SE'!$Z171</f>
        <v>3614.8</v>
      </c>
      <c r="E38" s="136">
        <f t="shared" si="12"/>
        <v>5239.5</v>
      </c>
      <c r="F38" s="18">
        <f t="shared" si="13"/>
        <v>0.7986249999999999</v>
      </c>
      <c r="G38" s="19">
        <f t="shared" si="14"/>
        <v>0.6899131596526387</v>
      </c>
      <c r="H38" s="137">
        <f t="shared" si="15"/>
        <v>10.871184034736125</v>
      </c>
    </row>
    <row r="39" spans="1:8" ht="12.75" customHeight="1">
      <c r="A39" s="25" t="s">
        <v>5</v>
      </c>
      <c r="B39" s="133">
        <f>'[22]SE'!$AI172</f>
        <v>146.9</v>
      </c>
      <c r="C39" s="134">
        <f t="shared" si="11"/>
        <v>700</v>
      </c>
      <c r="D39" s="135">
        <f>'[21]SE'!$Z172</f>
        <v>822.5</v>
      </c>
      <c r="E39" s="136">
        <f t="shared" si="12"/>
        <v>995.5</v>
      </c>
      <c r="F39" s="18">
        <f>IF(OR(C39="",C39=0),"",B39/C39)</f>
        <v>0.20985714285714285</v>
      </c>
      <c r="G39" s="19">
        <f t="shared" si="14"/>
        <v>0.8262179809141135</v>
      </c>
      <c r="H39" s="137">
        <f t="shared" si="15"/>
        <v>-61.63608380569706</v>
      </c>
    </row>
    <row r="40" spans="1:8" ht="12.75" customHeight="1">
      <c r="A40" s="25" t="s">
        <v>6</v>
      </c>
      <c r="B40" s="133">
        <f>'[22]SE'!$AI173</f>
        <v>2790.6</v>
      </c>
      <c r="C40" s="134">
        <f t="shared" si="11"/>
        <v>3000</v>
      </c>
      <c r="D40" s="135">
        <f>'[21]SE'!$Z173</f>
        <v>2677.7</v>
      </c>
      <c r="E40" s="136">
        <f t="shared" si="12"/>
        <v>3583.2</v>
      </c>
      <c r="F40" s="18">
        <f t="shared" si="13"/>
        <v>0.9301999999999999</v>
      </c>
      <c r="G40" s="19">
        <f t="shared" si="14"/>
        <v>0.7472929225273498</v>
      </c>
      <c r="H40" s="137">
        <f t="shared" si="15"/>
        <v>18.29070774726501</v>
      </c>
    </row>
    <row r="41" spans="1:8" ht="12.75" customHeight="1">
      <c r="A41" s="25" t="s">
        <v>7</v>
      </c>
      <c r="B41" s="133">
        <f>'[22]SE'!$AI174</f>
        <v>3805</v>
      </c>
      <c r="C41" s="134">
        <f t="shared" si="11"/>
        <v>4000</v>
      </c>
      <c r="D41" s="135">
        <f>'[21]SE'!$Z174</f>
        <v>3056.7</v>
      </c>
      <c r="E41" s="136">
        <f t="shared" si="12"/>
        <v>3696.8</v>
      </c>
      <c r="F41" s="18">
        <f t="shared" si="13"/>
        <v>0.95125</v>
      </c>
      <c r="G41" s="19">
        <f t="shared" si="14"/>
        <v>0.8268502488638821</v>
      </c>
      <c r="H41" s="137">
        <f t="shared" si="15"/>
        <v>12.43997511361179</v>
      </c>
    </row>
    <row r="42" spans="1:8" ht="12.75" customHeight="1">
      <c r="A42" s="25" t="s">
        <v>8</v>
      </c>
      <c r="B42" s="133">
        <f>'[22]SE'!$AI175</f>
        <v>250.4</v>
      </c>
      <c r="C42" s="134">
        <f t="shared" si="11"/>
        <v>300</v>
      </c>
      <c r="D42" s="135">
        <f>'[21]SE'!$Z175</f>
        <v>314.6</v>
      </c>
      <c r="E42" s="136">
        <f t="shared" si="12"/>
        <v>378.2</v>
      </c>
      <c r="F42" s="18">
        <f t="shared" si="13"/>
        <v>0.8346666666666667</v>
      </c>
      <c r="G42" s="19">
        <f t="shared" si="14"/>
        <v>0.831835007932311</v>
      </c>
      <c r="H42" s="137">
        <f t="shared" si="15"/>
        <v>0.28316587343556465</v>
      </c>
    </row>
    <row r="43" spans="1:8" ht="12.75" customHeight="1">
      <c r="A43" s="25" t="s">
        <v>19</v>
      </c>
      <c r="B43" s="133">
        <f>'[22]SE'!$AI176</f>
        <v>136</v>
      </c>
      <c r="C43" s="134">
        <f t="shared" si="11"/>
        <v>700</v>
      </c>
      <c r="D43" s="135">
        <f>'[21]SE'!$Z176</f>
        <v>216.1</v>
      </c>
      <c r="E43" s="136">
        <f t="shared" si="12"/>
        <v>1708.4</v>
      </c>
      <c r="F43" s="18">
        <f t="shared" si="13"/>
        <v>0.19428571428571428</v>
      </c>
      <c r="G43" s="19">
        <f t="shared" si="14"/>
        <v>0.12649262467806133</v>
      </c>
      <c r="H43" s="137">
        <f t="shared" si="15"/>
        <v>6.779308960765295</v>
      </c>
    </row>
    <row r="44" spans="1:8" ht="12.75" customHeight="1">
      <c r="A44" s="25" t="s">
        <v>9</v>
      </c>
      <c r="B44" s="133">
        <f>'[22]SE'!$AI177</f>
        <v>114.8</v>
      </c>
      <c r="C44" s="134">
        <f t="shared" si="11"/>
        <v>300</v>
      </c>
      <c r="D44" s="135">
        <f>'[21]SE'!$Z177</f>
        <v>466.2</v>
      </c>
      <c r="E44" s="136">
        <f t="shared" si="12"/>
        <v>1312.5</v>
      </c>
      <c r="F44" s="18">
        <f t="shared" si="13"/>
        <v>0.38266666666666665</v>
      </c>
      <c r="G44" s="19">
        <f t="shared" si="14"/>
        <v>0.3552</v>
      </c>
      <c r="H44" s="137">
        <f t="shared" si="15"/>
        <v>2.746666666666664</v>
      </c>
    </row>
    <row r="45" spans="1:8" ht="12.75" customHeight="1">
      <c r="A45" s="25" t="s">
        <v>21</v>
      </c>
      <c r="B45" s="133">
        <f>'[22]SE'!$AI178</f>
        <v>175.8</v>
      </c>
      <c r="C45" s="134">
        <f t="shared" si="11"/>
        <v>300</v>
      </c>
      <c r="D45" s="135">
        <f>'[21]SE'!$Z178</f>
        <v>152.7</v>
      </c>
      <c r="E45" s="136">
        <f t="shared" si="12"/>
        <v>332.9</v>
      </c>
      <c r="F45" s="18">
        <f t="shared" si="13"/>
        <v>0.5860000000000001</v>
      </c>
      <c r="G45" s="19">
        <f t="shared" si="14"/>
        <v>0.4586963051967558</v>
      </c>
      <c r="H45" s="137">
        <f t="shared" si="15"/>
        <v>12.730369480324427</v>
      </c>
    </row>
    <row r="46" spans="1:8" ht="12.75" customHeight="1">
      <c r="A46" s="25" t="s">
        <v>10</v>
      </c>
      <c r="B46" s="133">
        <f>'[22]SE'!$AI179</f>
        <v>579.396</v>
      </c>
      <c r="C46" s="134">
        <f t="shared" si="11"/>
        <v>905</v>
      </c>
      <c r="D46" s="135">
        <f>'[21]SE'!$Z179</f>
        <v>801.2</v>
      </c>
      <c r="E46" s="136">
        <f t="shared" si="12"/>
        <v>1139.1</v>
      </c>
      <c r="F46" s="18">
        <f t="shared" si="13"/>
        <v>0.6402165745856353</v>
      </c>
      <c r="G46" s="19">
        <f t="shared" si="14"/>
        <v>0.7033623035729963</v>
      </c>
      <c r="H46" s="137">
        <f t="shared" si="15"/>
        <v>-6.314572898736104</v>
      </c>
    </row>
    <row r="47" spans="1:8" ht="12.75" customHeight="1">
      <c r="A47" s="25" t="s">
        <v>11</v>
      </c>
      <c r="B47" s="133">
        <f>'[22]SE'!$AI180</f>
        <v>3954.9</v>
      </c>
      <c r="C47" s="134">
        <f t="shared" si="11"/>
        <v>4200</v>
      </c>
      <c r="D47" s="135">
        <f>'[21]SE'!$Z180</f>
        <v>3234.2</v>
      </c>
      <c r="E47" s="136">
        <f t="shared" si="12"/>
        <v>4741.8</v>
      </c>
      <c r="F47" s="18">
        <f t="shared" si="13"/>
        <v>0.9416428571428571</v>
      </c>
      <c r="G47" s="19">
        <f t="shared" si="14"/>
        <v>0.6820616643468724</v>
      </c>
      <c r="H47" s="137">
        <f t="shared" si="15"/>
        <v>25.958119279598467</v>
      </c>
    </row>
    <row r="48" spans="1:8" ht="12.75" customHeight="1">
      <c r="A48" s="25" t="s">
        <v>12</v>
      </c>
      <c r="B48" s="133">
        <f>'[22]SE'!$AI181</f>
        <v>10294.1</v>
      </c>
      <c r="C48" s="134">
        <f t="shared" si="11"/>
        <v>25000</v>
      </c>
      <c r="D48" s="135">
        <f>'[21]SE'!$Z181</f>
        <v>10435</v>
      </c>
      <c r="E48" s="136">
        <f t="shared" si="12"/>
        <v>22960.6</v>
      </c>
      <c r="F48" s="18">
        <f t="shared" si="13"/>
        <v>0.411764</v>
      </c>
      <c r="G48" s="19">
        <f t="shared" si="14"/>
        <v>0.45447418621464597</v>
      </c>
      <c r="H48" s="137">
        <f t="shared" si="15"/>
        <v>-4.271018621464595</v>
      </c>
    </row>
    <row r="49" spans="1:8" ht="12.75" customHeight="1">
      <c r="A49" s="25" t="s">
        <v>13</v>
      </c>
      <c r="B49" s="133">
        <f>'[22]SE'!$AI182</f>
        <v>1786.8</v>
      </c>
      <c r="C49" s="134">
        <f t="shared" si="11"/>
        <v>2000</v>
      </c>
      <c r="D49" s="135">
        <f>'[21]SE'!$Z182</f>
        <v>1420.9</v>
      </c>
      <c r="E49" s="136">
        <f t="shared" si="12"/>
        <v>1802.5</v>
      </c>
      <c r="F49" s="18">
        <f t="shared" si="13"/>
        <v>0.8934</v>
      </c>
      <c r="G49" s="19">
        <f t="shared" si="14"/>
        <v>0.7882940360610264</v>
      </c>
      <c r="H49" s="137">
        <f t="shared" si="15"/>
        <v>10.510596393897353</v>
      </c>
    </row>
    <row r="50" spans="1:8" ht="12.75" customHeight="1">
      <c r="A50" s="25" t="s">
        <v>14</v>
      </c>
      <c r="B50" s="133">
        <f>'[22]SE'!$AI183</f>
        <v>1057.8</v>
      </c>
      <c r="C50" s="134">
        <f t="shared" si="11"/>
        <v>1120</v>
      </c>
      <c r="D50" s="135">
        <f>'[21]SE'!$Z183</f>
        <v>1159.6</v>
      </c>
      <c r="E50" s="136">
        <f t="shared" si="12"/>
        <v>1325.6</v>
      </c>
      <c r="F50" s="18">
        <f t="shared" si="13"/>
        <v>0.9444642857142856</v>
      </c>
      <c r="G50" s="19">
        <f t="shared" si="14"/>
        <v>0.8747736873868437</v>
      </c>
      <c r="H50" s="137">
        <f t="shared" si="15"/>
        <v>6.969059832744195</v>
      </c>
    </row>
    <row r="51" spans="1:8" ht="12.75" customHeight="1">
      <c r="A51" s="25" t="s">
        <v>15</v>
      </c>
      <c r="B51" s="133">
        <f>'[22]SE'!$AI184</f>
        <v>148.5</v>
      </c>
      <c r="C51" s="134">
        <f t="shared" si="11"/>
        <v>300</v>
      </c>
      <c r="D51" s="135">
        <f>'[21]SE'!$Z184</f>
        <v>325.9</v>
      </c>
      <c r="E51" s="136">
        <f t="shared" si="12"/>
        <v>605.8</v>
      </c>
      <c r="F51" s="18">
        <f t="shared" si="13"/>
        <v>0.495</v>
      </c>
      <c r="G51" s="19">
        <f t="shared" si="14"/>
        <v>0.5379663255199736</v>
      </c>
      <c r="H51" s="137">
        <f t="shared" si="15"/>
        <v>-4.296632551997359</v>
      </c>
    </row>
    <row r="52" spans="1:8" ht="12.75" customHeight="1">
      <c r="A52" s="25" t="s">
        <v>22</v>
      </c>
      <c r="B52" s="133">
        <f>'[22]SE'!$AI185</f>
        <v>1310.7</v>
      </c>
      <c r="C52" s="134">
        <f t="shared" si="11"/>
        <v>1575</v>
      </c>
      <c r="D52" s="135">
        <f>'[21]SE'!$Z185</f>
        <v>568.8</v>
      </c>
      <c r="E52" s="136">
        <f t="shared" si="12"/>
        <v>1030</v>
      </c>
      <c r="F52" s="18">
        <f t="shared" si="13"/>
        <v>0.8321904761904763</v>
      </c>
      <c r="G52" s="19">
        <f t="shared" si="14"/>
        <v>0.5522330097087378</v>
      </c>
      <c r="H52" s="137">
        <f t="shared" si="15"/>
        <v>27.995746648173846</v>
      </c>
    </row>
    <row r="53" spans="1:8" ht="12.75" customHeight="1">
      <c r="A53" s="25" t="s">
        <v>16</v>
      </c>
      <c r="B53" s="133">
        <f>'[22]SE'!$AI186</f>
        <v>1428.1</v>
      </c>
      <c r="C53" s="134">
        <f t="shared" si="11"/>
        <v>3000</v>
      </c>
      <c r="D53" s="135">
        <f>'[21]SE'!$Z186</f>
        <v>1369.3</v>
      </c>
      <c r="E53" s="136">
        <f t="shared" si="12"/>
        <v>2035.7</v>
      </c>
      <c r="F53" s="18">
        <f t="shared" si="13"/>
        <v>0.4760333333333333</v>
      </c>
      <c r="G53" s="19">
        <f t="shared" si="14"/>
        <v>0.6726433167952055</v>
      </c>
      <c r="H53" s="137">
        <f t="shared" si="15"/>
        <v>-19.66099834618722</v>
      </c>
    </row>
    <row r="54" spans="1:8" ht="12.75" customHeight="1">
      <c r="A54" s="25" t="s">
        <v>17</v>
      </c>
      <c r="B54" s="133">
        <f>'[22]SE'!$AI187</f>
        <v>261.7</v>
      </c>
      <c r="C54" s="134">
        <f t="shared" si="11"/>
        <v>400</v>
      </c>
      <c r="D54" s="135">
        <f>'[21]SE'!$Z187</f>
        <v>290.7</v>
      </c>
      <c r="E54" s="136">
        <f t="shared" si="12"/>
        <v>551.3</v>
      </c>
      <c r="F54" s="18">
        <f t="shared" si="13"/>
        <v>0.65425</v>
      </c>
      <c r="G54" s="19">
        <f t="shared" si="14"/>
        <v>0.5272991111917287</v>
      </c>
      <c r="H54" s="137">
        <f t="shared" si="15"/>
        <v>12.695088880827132</v>
      </c>
    </row>
    <row r="55" spans="1:8" ht="12.75" customHeight="1">
      <c r="A55" s="25"/>
      <c r="B55" s="133"/>
      <c r="C55" s="134"/>
      <c r="D55" s="135"/>
      <c r="E55" s="136"/>
      <c r="F55" s="18">
        <f>IF(OR(E26="",E26=0),"",B55/E26)</f>
      </c>
      <c r="G55" s="19">
        <f>IF(OR(K26="",K26=0),"",D55/K26)</f>
      </c>
      <c r="H55" s="137"/>
    </row>
    <row r="56" spans="1:8" s="91" customFormat="1" ht="15.75" customHeight="1" thickBot="1">
      <c r="A56" s="138" t="s">
        <v>18</v>
      </c>
      <c r="B56" s="139">
        <f>IF(SUM(B35:B54)=0,"",SUM(B35:B54))</f>
        <v>38665.796</v>
      </c>
      <c r="C56" s="140">
        <f t="shared" si="11"/>
        <v>60295</v>
      </c>
      <c r="D56" s="141">
        <f>IF(SUM(D35:D54)=0,"",SUM(D35:D54))</f>
        <v>38677.9</v>
      </c>
      <c r="E56" s="142">
        <f t="shared" si="12"/>
        <v>64886.9</v>
      </c>
      <c r="F56" s="143">
        <f>IF(OR(C56="",C56=0),"",B56/C56)</f>
        <v>0.641276988141637</v>
      </c>
      <c r="G56" s="144">
        <f>IF(OR(E56="",E56=0),"",D56/E56)</f>
        <v>0.5960817977126354</v>
      </c>
      <c r="H56" s="145">
        <f>IF(OR(F56="",F56=0),"",(F56-G56)*100)</f>
        <v>4.519519042900166</v>
      </c>
    </row>
    <row r="57" spans="1:12" s="127" customFormat="1" ht="64.5" customHeight="1" thickBot="1">
      <c r="A57" s="146"/>
      <c r="B57" s="281" t="s">
        <v>111</v>
      </c>
      <c r="C57" s="281"/>
      <c r="D57" s="281"/>
      <c r="E57" s="281"/>
      <c r="F57" s="281"/>
      <c r="G57" s="281"/>
      <c r="H57" s="281"/>
      <c r="I57" s="2"/>
      <c r="J57" s="2"/>
      <c r="K57" s="2"/>
      <c r="L57" s="2"/>
    </row>
    <row r="58" spans="1:9" s="24" customFormat="1" ht="15.75">
      <c r="A58" s="23"/>
      <c r="B58" s="261" t="s">
        <v>73</v>
      </c>
      <c r="C58" s="262"/>
      <c r="D58" s="263"/>
      <c r="E58" s="264" t="s">
        <v>74</v>
      </c>
      <c r="F58" s="265"/>
      <c r="G58" s="266"/>
      <c r="H58" s="267" t="s">
        <v>82</v>
      </c>
      <c r="I58" s="268"/>
    </row>
    <row r="59" spans="1:9" ht="12.75" customHeight="1">
      <c r="A59" s="147"/>
      <c r="B59" s="148" t="s">
        <v>83</v>
      </c>
      <c r="C59" s="28" t="s">
        <v>83</v>
      </c>
      <c r="D59" s="149" t="s">
        <v>84</v>
      </c>
      <c r="E59" s="12" t="s">
        <v>83</v>
      </c>
      <c r="F59" s="13" t="s">
        <v>83</v>
      </c>
      <c r="G59" s="150" t="s">
        <v>84</v>
      </c>
      <c r="H59" s="165" t="str">
        <f aca="true" t="shared" si="16" ref="H59:I61">F59</f>
        <v>Stocks en </v>
      </c>
      <c r="I59" s="249" t="str">
        <f t="shared" si="16"/>
        <v>Coll.réalisée + </v>
      </c>
    </row>
    <row r="60" spans="1:9" ht="12.75" customHeight="1">
      <c r="A60" s="25"/>
      <c r="B60" s="148" t="s">
        <v>85</v>
      </c>
      <c r="C60" s="28" t="s">
        <v>85</v>
      </c>
      <c r="D60" s="149" t="s">
        <v>86</v>
      </c>
      <c r="E60" s="12" t="s">
        <v>85</v>
      </c>
      <c r="F60" s="13" t="s">
        <v>85</v>
      </c>
      <c r="G60" s="150" t="s">
        <v>86</v>
      </c>
      <c r="H60" s="165" t="str">
        <f t="shared" si="16"/>
        <v>dépôt au </v>
      </c>
      <c r="I60" s="249" t="str">
        <f t="shared" si="16"/>
        <v>Dépôts au</v>
      </c>
    </row>
    <row r="61" spans="1:9" ht="12.75" customHeight="1">
      <c r="A61" s="25"/>
      <c r="B61" s="152" t="str">
        <f>B32</f>
        <v> 1er oct.</v>
      </c>
      <c r="C61" s="153" t="str">
        <f>B32</f>
        <v> 1er oct.</v>
      </c>
      <c r="D61" s="154" t="str">
        <f>B32</f>
        <v> 1er oct.</v>
      </c>
      <c r="E61" s="155" t="str">
        <f>D32</f>
        <v> 1er oct.</v>
      </c>
      <c r="F61" s="156" t="str">
        <f>D32</f>
        <v> 1er oct.</v>
      </c>
      <c r="G61" s="157" t="str">
        <f>D32</f>
        <v> 1er oct.</v>
      </c>
      <c r="H61" s="165" t="str">
        <f t="shared" si="16"/>
        <v> 1er oct.</v>
      </c>
      <c r="I61" s="250" t="str">
        <f t="shared" si="16"/>
        <v> 1er oct.</v>
      </c>
    </row>
    <row r="62" spans="1:9" ht="12.75" customHeight="1">
      <c r="A62" s="39"/>
      <c r="B62" s="121" t="s">
        <v>2</v>
      </c>
      <c r="C62" s="159" t="s">
        <v>87</v>
      </c>
      <c r="D62" s="122" t="s">
        <v>87</v>
      </c>
      <c r="E62" s="123" t="s">
        <v>2</v>
      </c>
      <c r="F62" s="45" t="s">
        <v>88</v>
      </c>
      <c r="G62" s="46" t="s">
        <v>88</v>
      </c>
      <c r="H62" s="160"/>
      <c r="I62" s="161"/>
    </row>
    <row r="63" spans="1:9" ht="12.75" customHeight="1">
      <c r="A63" s="25"/>
      <c r="B63" s="162"/>
      <c r="C63" s="163"/>
      <c r="D63" s="164"/>
      <c r="E63" s="131"/>
      <c r="F63" s="33"/>
      <c r="G63" s="52"/>
      <c r="H63" s="165"/>
      <c r="I63" s="166"/>
    </row>
    <row r="64" spans="1:9" ht="12.75" customHeight="1">
      <c r="A64" s="25" t="s">
        <v>3</v>
      </c>
      <c r="B64" s="167">
        <v>0</v>
      </c>
      <c r="C64" s="168">
        <f aca="true" t="shared" si="17" ref="C64:C83">IF(OR(E6="",E6=0),"",B64/E6)</f>
        <v>0</v>
      </c>
      <c r="D64" s="169">
        <f aca="true" t="shared" si="18" ref="D64:D83">IF(E6="","",(B35+B64)/E6)</f>
        <v>0.8867226890756303</v>
      </c>
      <c r="E64" s="170">
        <v>0</v>
      </c>
      <c r="F64" s="171">
        <f aca="true" t="shared" si="19" ref="F64:F83">IF(OR(K6="",K6=0),"",E64/K6)</f>
        <v>0</v>
      </c>
      <c r="G64" s="172">
        <f aca="true" t="shared" si="20" ref="G64:G83">IF(K6="","",(D35+E64)/K6)</f>
        <v>0.8542613636363636</v>
      </c>
      <c r="H64" s="173">
        <f>IF(OR(C64="",C64=0),"",(C64-F64)*100)</f>
      </c>
      <c r="I64" s="174">
        <f>IF(OR(D64="",D64=0),"",(D64-G64)*100)</f>
        <v>3.246132543926672</v>
      </c>
    </row>
    <row r="65" spans="1:9" ht="12.75" customHeight="1">
      <c r="A65" s="57" t="s">
        <v>71</v>
      </c>
      <c r="B65" s="175">
        <v>77.2</v>
      </c>
      <c r="C65" s="168">
        <f t="shared" si="17"/>
        <v>0.013543859649122808</v>
      </c>
      <c r="D65" s="169">
        <f t="shared" si="18"/>
        <v>0.8501228070175438</v>
      </c>
      <c r="E65" s="170">
        <v>125.7</v>
      </c>
      <c r="F65" s="171">
        <f t="shared" si="19"/>
        <v>0.01842730231330812</v>
      </c>
      <c r="G65" s="172">
        <f t="shared" si="20"/>
        <v>0.7413873984812502</v>
      </c>
      <c r="H65" s="173">
        <f aca="true" t="shared" si="21" ref="H65:I83">IF(OR(C65="",C65=0),"",(C65-F65)*100)</f>
        <v>-0.48834426641853107</v>
      </c>
      <c r="I65" s="174">
        <f t="shared" si="21"/>
        <v>10.87354085362936</v>
      </c>
    </row>
    <row r="66" spans="1:9" ht="12.75" customHeight="1">
      <c r="A66" s="25" t="s">
        <v>4</v>
      </c>
      <c r="B66" s="167">
        <v>793.8</v>
      </c>
      <c r="C66" s="168">
        <f t="shared" si="17"/>
        <v>0.2646</v>
      </c>
      <c r="D66" s="169">
        <f t="shared" si="18"/>
        <v>1.1221333333333332</v>
      </c>
      <c r="E66" s="170">
        <v>471.3</v>
      </c>
      <c r="F66" s="171">
        <f t="shared" si="19"/>
        <v>0.11026882852530356</v>
      </c>
      <c r="G66" s="172">
        <f t="shared" si="20"/>
        <v>0.69956248099015</v>
      </c>
      <c r="H66" s="173">
        <f t="shared" si="21"/>
        <v>15.433117147469645</v>
      </c>
      <c r="I66" s="174">
        <f t="shared" si="21"/>
        <v>42.257085234318325</v>
      </c>
    </row>
    <row r="67" spans="1:9" ht="12.75" customHeight="1">
      <c r="A67" s="25" t="s">
        <v>20</v>
      </c>
      <c r="B67" s="167">
        <v>986.9</v>
      </c>
      <c r="C67" s="168">
        <f t="shared" si="17"/>
        <v>0.30840625</v>
      </c>
      <c r="D67" s="169">
        <f t="shared" si="18"/>
        <v>1.10703125</v>
      </c>
      <c r="E67" s="170">
        <v>1771.9</v>
      </c>
      <c r="F67" s="171">
        <f t="shared" si="19"/>
        <v>0.33818112415306806</v>
      </c>
      <c r="G67" s="172">
        <f t="shared" si="20"/>
        <v>1.0280942838057068</v>
      </c>
      <c r="H67" s="173">
        <f t="shared" si="21"/>
        <v>-2.9774874153068067</v>
      </c>
      <c r="I67" s="174">
        <f t="shared" si="21"/>
        <v>7.893696619429313</v>
      </c>
    </row>
    <row r="68" spans="1:9" ht="12.75" customHeight="1">
      <c r="A68" s="25" t="s">
        <v>5</v>
      </c>
      <c r="B68" s="167">
        <v>30</v>
      </c>
      <c r="C68" s="168">
        <f t="shared" si="17"/>
        <v>0.04285714285714286</v>
      </c>
      <c r="D68" s="169">
        <f t="shared" si="18"/>
        <v>0.2527142857142857</v>
      </c>
      <c r="E68" s="170">
        <v>67.3</v>
      </c>
      <c r="F68" s="171">
        <f t="shared" si="19"/>
        <v>0.06760421898543445</v>
      </c>
      <c r="G68" s="172">
        <f t="shared" si="20"/>
        <v>0.8938221998995479</v>
      </c>
      <c r="H68" s="173">
        <f t="shared" si="21"/>
        <v>-2.4747076128291594</v>
      </c>
      <c r="I68" s="174">
        <f t="shared" si="21"/>
        <v>-64.11079141852622</v>
      </c>
    </row>
    <row r="69" spans="1:9" ht="12.75" customHeight="1">
      <c r="A69" s="25" t="s">
        <v>6</v>
      </c>
      <c r="B69" s="167">
        <v>19.5</v>
      </c>
      <c r="C69" s="168">
        <f t="shared" si="17"/>
        <v>0.0065</v>
      </c>
      <c r="D69" s="169">
        <f t="shared" si="18"/>
        <v>0.9367</v>
      </c>
      <c r="E69" s="170">
        <v>22.4</v>
      </c>
      <c r="F69" s="171">
        <f t="shared" si="19"/>
        <v>0.006251395400759098</v>
      </c>
      <c r="G69" s="172">
        <f t="shared" si="20"/>
        <v>0.7535443179281089</v>
      </c>
      <c r="H69" s="173">
        <f t="shared" si="21"/>
        <v>0.024860459924090205</v>
      </c>
      <c r="I69" s="174">
        <f t="shared" si="21"/>
        <v>18.315568207189102</v>
      </c>
    </row>
    <row r="70" spans="1:9" ht="12.75" customHeight="1">
      <c r="A70" s="25" t="s">
        <v>7</v>
      </c>
      <c r="B70" s="167">
        <v>414.4</v>
      </c>
      <c r="C70" s="168">
        <f t="shared" si="17"/>
        <v>0.1036</v>
      </c>
      <c r="D70" s="169">
        <f t="shared" si="18"/>
        <v>1.0548499999999998</v>
      </c>
      <c r="E70" s="170">
        <v>550.3</v>
      </c>
      <c r="F70" s="171">
        <f t="shared" si="19"/>
        <v>0.1488584721921662</v>
      </c>
      <c r="G70" s="172">
        <f t="shared" si="20"/>
        <v>0.9757087210560484</v>
      </c>
      <c r="H70" s="173">
        <f t="shared" si="21"/>
        <v>-4.52584721921662</v>
      </c>
      <c r="I70" s="174">
        <f t="shared" si="21"/>
        <v>7.91412789439514</v>
      </c>
    </row>
    <row r="71" spans="1:9" ht="12.75" customHeight="1">
      <c r="A71" s="25" t="s">
        <v>8</v>
      </c>
      <c r="B71" s="167">
        <v>0</v>
      </c>
      <c r="C71" s="168">
        <f t="shared" si="17"/>
        <v>0</v>
      </c>
      <c r="D71" s="169">
        <f t="shared" si="18"/>
        <v>0.8346666666666667</v>
      </c>
      <c r="E71" s="170">
        <v>0</v>
      </c>
      <c r="F71" s="171">
        <f t="shared" si="19"/>
        <v>0</v>
      </c>
      <c r="G71" s="172">
        <f t="shared" si="20"/>
        <v>0.831835007932311</v>
      </c>
      <c r="H71" s="173">
        <f t="shared" si="21"/>
      </c>
      <c r="I71" s="174">
        <f t="shared" si="21"/>
        <v>0.28316587343556465</v>
      </c>
    </row>
    <row r="72" spans="1:9" ht="12.75" customHeight="1">
      <c r="A72" s="25" t="s">
        <v>19</v>
      </c>
      <c r="B72" s="167">
        <v>0</v>
      </c>
      <c r="C72" s="168">
        <f t="shared" si="17"/>
        <v>0</v>
      </c>
      <c r="D72" s="169">
        <f t="shared" si="18"/>
        <v>0.19428571428571428</v>
      </c>
      <c r="E72" s="170">
        <v>0</v>
      </c>
      <c r="F72" s="171">
        <f t="shared" si="19"/>
        <v>0</v>
      </c>
      <c r="G72" s="172">
        <f t="shared" si="20"/>
        <v>0.12649262467806133</v>
      </c>
      <c r="H72" s="173">
        <f t="shared" si="21"/>
      </c>
      <c r="I72" s="174">
        <f t="shared" si="21"/>
        <v>6.779308960765295</v>
      </c>
    </row>
    <row r="73" spans="1:9" ht="12.75" customHeight="1">
      <c r="A73" s="25" t="s">
        <v>9</v>
      </c>
      <c r="B73" s="167">
        <v>0</v>
      </c>
      <c r="C73" s="168">
        <f t="shared" si="17"/>
        <v>0</v>
      </c>
      <c r="D73" s="169">
        <f t="shared" si="18"/>
        <v>0.38266666666666665</v>
      </c>
      <c r="E73" s="170">
        <v>21</v>
      </c>
      <c r="F73" s="171">
        <f t="shared" si="19"/>
        <v>0.016</v>
      </c>
      <c r="G73" s="172">
        <f t="shared" si="20"/>
        <v>0.3712</v>
      </c>
      <c r="H73" s="173">
        <f t="shared" si="21"/>
      </c>
      <c r="I73" s="174">
        <f t="shared" si="21"/>
        <v>1.146666666666668</v>
      </c>
    </row>
    <row r="74" spans="1:9" ht="12.75" customHeight="1">
      <c r="A74" s="25" t="s">
        <v>21</v>
      </c>
      <c r="B74" s="167">
        <v>0</v>
      </c>
      <c r="C74" s="168">
        <f t="shared" si="17"/>
        <v>0</v>
      </c>
      <c r="D74" s="169">
        <f t="shared" si="18"/>
        <v>0.5860000000000001</v>
      </c>
      <c r="E74" s="170">
        <v>68.1</v>
      </c>
      <c r="F74" s="171">
        <f t="shared" si="19"/>
        <v>0.20456593571643136</v>
      </c>
      <c r="G74" s="172">
        <f t="shared" si="20"/>
        <v>0.6632622409131871</v>
      </c>
      <c r="H74" s="173">
        <f t="shared" si="21"/>
      </c>
      <c r="I74" s="174">
        <f t="shared" si="21"/>
        <v>-7.7262240913187</v>
      </c>
    </row>
    <row r="75" spans="1:9" ht="12.75" customHeight="1">
      <c r="A75" s="25" t="s">
        <v>10</v>
      </c>
      <c r="B75" s="167">
        <v>0</v>
      </c>
      <c r="C75" s="168">
        <f t="shared" si="17"/>
        <v>0</v>
      </c>
      <c r="D75" s="169">
        <f t="shared" si="18"/>
        <v>0.6402165745856353</v>
      </c>
      <c r="E75" s="170">
        <v>0</v>
      </c>
      <c r="F75" s="171">
        <f t="shared" si="19"/>
        <v>0</v>
      </c>
      <c r="G75" s="172">
        <f t="shared" si="20"/>
        <v>0.7033623035729963</v>
      </c>
      <c r="H75" s="173">
        <f t="shared" si="21"/>
      </c>
      <c r="I75" s="174">
        <f t="shared" si="21"/>
        <v>-6.314572898736104</v>
      </c>
    </row>
    <row r="76" spans="1:9" ht="12.75" customHeight="1">
      <c r="A76" s="25" t="s">
        <v>11</v>
      </c>
      <c r="B76" s="167">
        <v>112.1</v>
      </c>
      <c r="C76" s="168">
        <f t="shared" si="17"/>
        <v>0.026690476190476188</v>
      </c>
      <c r="D76" s="169">
        <f t="shared" si="18"/>
        <v>0.9683333333333334</v>
      </c>
      <c r="E76" s="170">
        <v>676.4</v>
      </c>
      <c r="F76" s="171">
        <f t="shared" si="19"/>
        <v>0.14264625247796195</v>
      </c>
      <c r="G76" s="172">
        <f t="shared" si="20"/>
        <v>0.8247079168248344</v>
      </c>
      <c r="H76" s="173">
        <f t="shared" si="21"/>
        <v>-11.595577628748577</v>
      </c>
      <c r="I76" s="174">
        <f t="shared" si="21"/>
        <v>14.362541650849902</v>
      </c>
    </row>
    <row r="77" spans="1:9" ht="12.75" customHeight="1">
      <c r="A77" s="25" t="s">
        <v>12</v>
      </c>
      <c r="B77" s="167">
        <v>5766.1</v>
      </c>
      <c r="C77" s="168">
        <f t="shared" si="17"/>
        <v>0.23064400000000002</v>
      </c>
      <c r="D77" s="169">
        <f t="shared" si="18"/>
        <v>0.642408</v>
      </c>
      <c r="E77" s="170">
        <v>8205.7</v>
      </c>
      <c r="F77" s="171">
        <f t="shared" si="19"/>
        <v>0.3573817757375679</v>
      </c>
      <c r="G77" s="172">
        <f t="shared" si="20"/>
        <v>0.8118559619522139</v>
      </c>
      <c r="H77" s="173">
        <f t="shared" si="21"/>
        <v>-12.673777573756789</v>
      </c>
      <c r="I77" s="174">
        <f t="shared" si="21"/>
        <v>-16.94479619522139</v>
      </c>
    </row>
    <row r="78" spans="1:9" ht="12.75" customHeight="1">
      <c r="A78" s="25" t="s">
        <v>13</v>
      </c>
      <c r="B78" s="167">
        <v>153.1</v>
      </c>
      <c r="C78" s="168">
        <f t="shared" si="17"/>
        <v>0.07654999999999999</v>
      </c>
      <c r="D78" s="169">
        <f t="shared" si="18"/>
        <v>0.96995</v>
      </c>
      <c r="E78" s="170">
        <v>36.9</v>
      </c>
      <c r="F78" s="171">
        <f t="shared" si="19"/>
        <v>0.02047156726768377</v>
      </c>
      <c r="G78" s="172">
        <f t="shared" si="20"/>
        <v>0.8087656033287103</v>
      </c>
      <c r="H78" s="173">
        <f t="shared" si="21"/>
        <v>5.607843273231622</v>
      </c>
      <c r="I78" s="174">
        <f t="shared" si="21"/>
        <v>16.11843966712897</v>
      </c>
    </row>
    <row r="79" spans="1:9" ht="12.75" customHeight="1">
      <c r="A79" s="25" t="s">
        <v>14</v>
      </c>
      <c r="B79" s="167">
        <v>42.5</v>
      </c>
      <c r="C79" s="168">
        <f t="shared" si="17"/>
        <v>0.03794642857142857</v>
      </c>
      <c r="D79" s="169">
        <f t="shared" si="18"/>
        <v>0.9824107142857142</v>
      </c>
      <c r="E79" s="170">
        <v>52.9</v>
      </c>
      <c r="F79" s="171">
        <f t="shared" si="19"/>
        <v>0.03990645745322873</v>
      </c>
      <c r="G79" s="172">
        <f t="shared" si="20"/>
        <v>0.9146801448400724</v>
      </c>
      <c r="H79" s="173">
        <f t="shared" si="21"/>
        <v>-0.19600288818001632</v>
      </c>
      <c r="I79" s="174">
        <f t="shared" si="21"/>
        <v>6.773056944564182</v>
      </c>
    </row>
    <row r="80" spans="1:9" ht="12.75" customHeight="1">
      <c r="A80" s="25" t="s">
        <v>15</v>
      </c>
      <c r="B80" s="167">
        <v>0</v>
      </c>
      <c r="C80" s="168">
        <f t="shared" si="17"/>
        <v>0</v>
      </c>
      <c r="D80" s="169">
        <f t="shared" si="18"/>
        <v>0.495</v>
      </c>
      <c r="E80" s="170">
        <v>0</v>
      </c>
      <c r="F80" s="171">
        <f t="shared" si="19"/>
        <v>0</v>
      </c>
      <c r="G80" s="172">
        <f t="shared" si="20"/>
        <v>0.5379663255199736</v>
      </c>
      <c r="H80" s="173">
        <f t="shared" si="21"/>
      </c>
      <c r="I80" s="174">
        <f t="shared" si="21"/>
        <v>-4.296632551997359</v>
      </c>
    </row>
    <row r="81" spans="1:9" ht="12.75" customHeight="1">
      <c r="A81" s="25" t="s">
        <v>22</v>
      </c>
      <c r="B81" s="167">
        <v>0</v>
      </c>
      <c r="C81" s="168">
        <f t="shared" si="17"/>
        <v>0</v>
      </c>
      <c r="D81" s="169">
        <f t="shared" si="18"/>
        <v>0.8321904761904763</v>
      </c>
      <c r="E81" s="170">
        <v>37.2</v>
      </c>
      <c r="F81" s="171">
        <f t="shared" si="19"/>
        <v>0.03611650485436894</v>
      </c>
      <c r="G81" s="172">
        <f t="shared" si="20"/>
        <v>0.5883495145631068</v>
      </c>
      <c r="H81" s="173">
        <f t="shared" si="21"/>
      </c>
      <c r="I81" s="174">
        <f t="shared" si="21"/>
        <v>24.384096162736945</v>
      </c>
    </row>
    <row r="82" spans="1:9" ht="12.75" customHeight="1">
      <c r="A82" s="25" t="s">
        <v>16</v>
      </c>
      <c r="B82" s="167">
        <v>0</v>
      </c>
      <c r="C82" s="168">
        <f t="shared" si="17"/>
        <v>0</v>
      </c>
      <c r="D82" s="169">
        <f t="shared" si="18"/>
        <v>0.4760333333333333</v>
      </c>
      <c r="E82" s="170">
        <v>0.1</v>
      </c>
      <c r="F82" s="171">
        <f t="shared" si="19"/>
        <v>4.912315174141573E-05</v>
      </c>
      <c r="G82" s="172">
        <f t="shared" si="20"/>
        <v>0.6726924399469469</v>
      </c>
      <c r="H82" s="173">
        <f t="shared" si="21"/>
      </c>
      <c r="I82" s="174">
        <f t="shared" si="21"/>
        <v>-19.665910661361362</v>
      </c>
    </row>
    <row r="83" spans="1:9" ht="12.75" customHeight="1">
      <c r="A83" s="25" t="s">
        <v>17</v>
      </c>
      <c r="B83" s="167">
        <v>0</v>
      </c>
      <c r="C83" s="168">
        <f t="shared" si="17"/>
        <v>0</v>
      </c>
      <c r="D83" s="169">
        <f t="shared" si="18"/>
        <v>0.65425</v>
      </c>
      <c r="E83" s="170">
        <v>0</v>
      </c>
      <c r="F83" s="171">
        <f t="shared" si="19"/>
        <v>0</v>
      </c>
      <c r="G83" s="172">
        <f t="shared" si="20"/>
        <v>0.5272991111917287</v>
      </c>
      <c r="H83" s="173">
        <f t="shared" si="21"/>
      </c>
      <c r="I83" s="174">
        <f t="shared" si="21"/>
        <v>12.695088880827132</v>
      </c>
    </row>
    <row r="84" spans="1:9" ht="12.75" customHeight="1">
      <c r="A84" s="25"/>
      <c r="B84" s="133"/>
      <c r="C84" s="176"/>
      <c r="D84" s="169"/>
      <c r="E84" s="135"/>
      <c r="F84" s="177"/>
      <c r="G84" s="178"/>
      <c r="H84" s="179"/>
      <c r="I84" s="180"/>
    </row>
    <row r="85" spans="1:9" ht="16.5" thickBot="1">
      <c r="A85" s="138" t="s">
        <v>18</v>
      </c>
      <c r="B85" s="139">
        <f>IF(SUM(B64:B83)=0,"",SUM(B64:B83))</f>
        <v>8395.6</v>
      </c>
      <c r="C85" s="181">
        <f>IF(OR(E27="",E27=0),"",B85/E27)</f>
        <v>0.13924205987229457</v>
      </c>
      <c r="D85" s="182">
        <f>IF(E27="","",(B56+B85)/E27)</f>
        <v>0.7805190480139315</v>
      </c>
      <c r="E85" s="141">
        <f>IF(SUM(E64:E83)=0,"",SUM(E64:E83))</f>
        <v>12107.200000000003</v>
      </c>
      <c r="F85" s="183">
        <f>IF(OR(K27="",K27=0),"",E85/K27)</f>
        <v>0.186589280733091</v>
      </c>
      <c r="G85" s="184">
        <f>IF(K27="","",(D56+E85)/K27)</f>
        <v>0.7826710784457264</v>
      </c>
      <c r="H85" s="185">
        <f>IF(OR(C85="",C85=0),"",(C85-F85)*100)</f>
        <v>-4.734722086079643</v>
      </c>
      <c r="I85" s="186">
        <f>IF(OR(D85="",D85=0),"",(D85-G85)*100)</f>
        <v>-0.21520304317949046</v>
      </c>
    </row>
    <row r="86" spans="1:2" ht="12.75" customHeight="1">
      <c r="A86" s="3" t="s">
        <v>89</v>
      </c>
      <c r="B86" s="187"/>
    </row>
    <row r="87" ht="12.75" customHeight="1">
      <c r="B87" s="187"/>
    </row>
  </sheetData>
  <mergeCells count="14">
    <mergeCell ref="B1:L1"/>
    <mergeCell ref="B2:G2"/>
    <mergeCell ref="H2:L2"/>
    <mergeCell ref="M2:S2"/>
    <mergeCell ref="M3:N3"/>
    <mergeCell ref="Q3:R3"/>
    <mergeCell ref="B29:H29"/>
    <mergeCell ref="B58:D58"/>
    <mergeCell ref="E58:G58"/>
    <mergeCell ref="H58:I58"/>
    <mergeCell ref="B30:C30"/>
    <mergeCell ref="D30:E30"/>
    <mergeCell ref="F30:H30"/>
    <mergeCell ref="B57:H5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2013-07-08T07:23:40Z</cp:lastPrinted>
  <dcterms:created xsi:type="dcterms:W3CDTF">2000-06-21T07:48:18Z</dcterms:created>
  <dcterms:modified xsi:type="dcterms:W3CDTF">2015-11-12T16:08:26Z</dcterms:modified>
  <cp:category/>
  <cp:version/>
  <cp:contentType/>
  <cp:contentStatus/>
</cp:coreProperties>
</file>