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405" activeTab="3"/>
  </bookViews>
  <sheets>
    <sheet name="COL" sheetId="1" r:id="rId1"/>
    <sheet name="TOUR" sheetId="2" r:id="rId2"/>
    <sheet name="SOJ" sheetId="3" r:id="rId3"/>
    <sheet name="POIS" sheetId="4" r:id="rId4"/>
    <sheet name="FEV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/>
  <calcPr fullCalcOnLoad="1"/>
</workbook>
</file>

<file path=xl/sharedStrings.xml><?xml version="1.0" encoding="utf-8"?>
<sst xmlns="http://schemas.openxmlformats.org/spreadsheetml/2006/main" count="728" uniqueCount="71">
  <si>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</si>
  <si>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</si>
  <si>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</si>
  <si>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</si>
  <si>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</si>
  <si>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</si>
  <si>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</si>
  <si>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</si>
  <si>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</si>
  <si>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</si>
  <si>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</si>
  <si>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</si>
  <si>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</si>
  <si>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PROVISOIRE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</si>
  <si>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</si>
  <si>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</si>
  <si>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</si>
  <si>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</si>
  <si>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</si>
  <si>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</si>
  <si>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</si>
  <si>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</si>
  <si>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</si>
  <si>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</si>
  <si>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</si>
  <si>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</si>
  <si>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</si>
  <si>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</si>
  <si>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</si>
  <si>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</si>
  <si>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</si>
  <si>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</si>
  <si>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</si>
  <si>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</si>
  <si>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</si>
  <si>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>CHALONS-EN-CHAMPAGNE</t>
  </si>
  <si>
    <t>FranceAgriMer</t>
  </si>
  <si>
    <t>BESANCON</t>
  </si>
  <si>
    <t>STRASBOURG</t>
  </si>
  <si>
    <t>CAEN</t>
  </si>
  <si>
    <t>CLERMONT-FERRAND+LIMOGES</t>
  </si>
  <si>
    <t xml:space="preserve">                         </t>
  </si>
  <si>
    <t xml:space="preserve">                             </t>
  </si>
  <si>
    <t>2012/2013</t>
  </si>
  <si>
    <t>12.13</t>
  </si>
  <si>
    <t>% autoconso/réc 2012</t>
  </si>
  <si>
    <t>2013/2014</t>
  </si>
  <si>
    <t>2012/13</t>
  </si>
  <si>
    <t>13.14</t>
  </si>
  <si>
    <t>% autoconso/réc 2013</t>
  </si>
  <si>
    <t>RECOLTE 2012</t>
  </si>
  <si>
    <t>CAMPAGNE 12.13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</si>
  <si>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</si>
  <si>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</si>
  <si>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</si>
  <si>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</si>
  <si>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</si>
  <si>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</si>
  <si>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</si>
  <si>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EN %</t>
  </si>
  <si>
    <t>Prévisions de Collecte de COLZA - Récolte 2013 -</t>
  </si>
  <si>
    <t>au 01/01/14</t>
  </si>
  <si>
    <t>au 01/01/13</t>
  </si>
  <si>
    <t/>
  </si>
  <si>
    <t>Prévisions de Collecte de Tournesol - Récolte 2013 -</t>
  </si>
  <si>
    <t>% auto/coll 2013</t>
  </si>
  <si>
    <t>% auto/coll 2012</t>
  </si>
  <si>
    <t>f</t>
  </si>
  <si>
    <t>Prévisions de Collecte de SOJA - Récolte 2013 -</t>
  </si>
  <si>
    <t>Prévisions de Collecte de POIS - Récolte 2013 -</t>
  </si>
  <si>
    <t>Prévisions de Collecte de FEVEROLE - Récolte 2013 -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</si>
</sst>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#,##0.00\ &quot;F&quot;;[Red]\-#,##0.00\ &quot;F&quot;"/>
    <numFmt numFmtId="166" formatCode="_-* #,##0\ &quot;F&quot;_-;\-* #,##0\ &quot;F&quot;_-;_-* &quot;-&quot;\ &quot;F&quot;_-;_-@_-"/>
    <numFmt numFmtId="167" formatCode="#,##0&quot; F&quot;\ ;\(#,##0&quot; F&quot;\)"/>
    <numFmt numFmtId="168" formatCode="#,##0.00%"/>
    <numFmt numFmtId="169" formatCode="#,##0.0"/>
    <numFmt numFmtId="170" formatCode="&quot;au&quot;\ d/mm/yy"/>
    <numFmt numFmtId="171" formatCode="\d/m/\y\y\ h:mm"/>
  </numFmts>
  <fonts count="18">
    <font>
      <sz val="10"/>
      <name val="Arial"/>
      <family val="0"/>
    </font>
    <font>
      <sz val="10"/>
      <name val="Helv"/>
      <family val="0"/>
    </font>
    <font>
      <b/>
      <sz val="8"/>
      <name val="Helv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0"/>
    </font>
    <font>
      <b/>
      <sz val="24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10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hair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19" applyProtection="1">
      <alignment/>
      <protection locked="0"/>
    </xf>
    <xf numFmtId="167" fontId="3" fillId="0" borderId="0" xfId="19" applyNumberFormat="1" applyFont="1" applyAlignment="1" applyProtection="1">
      <alignment horizontal="center"/>
      <protection locked="0"/>
    </xf>
    <xf numFmtId="3" fontId="2" fillId="0" borderId="0" xfId="19" applyNumberFormat="1" applyProtection="1">
      <alignment/>
      <protection locked="0"/>
    </xf>
    <xf numFmtId="4" fontId="2" fillId="0" borderId="0" xfId="19" applyNumberFormat="1" applyProtection="1">
      <alignment/>
      <protection locked="0"/>
    </xf>
    <xf numFmtId="168" fontId="2" fillId="0" borderId="0" xfId="19" applyNumberFormat="1" applyProtection="1">
      <alignment/>
      <protection locked="0"/>
    </xf>
    <xf numFmtId="169" fontId="2" fillId="0" borderId="0" xfId="19" applyNumberFormat="1" applyProtection="1">
      <alignment/>
      <protection locked="0"/>
    </xf>
    <xf numFmtId="22" fontId="4" fillId="0" borderId="0" xfId="19" applyNumberFormat="1" applyFont="1" applyAlignment="1" applyProtection="1">
      <alignment horizontal="center"/>
      <protection locked="0"/>
    </xf>
    <xf numFmtId="167" fontId="2" fillId="0" borderId="0" xfId="19" applyNumberFormat="1" applyAlignment="1" applyProtection="1">
      <alignment horizontal="center"/>
      <protection locked="0"/>
    </xf>
    <xf numFmtId="167" fontId="2" fillId="0" borderId="0" xfId="19" applyNumberFormat="1" applyProtection="1">
      <alignment/>
      <protection locked="0"/>
    </xf>
    <xf numFmtId="167" fontId="5" fillId="0" borderId="0" xfId="19" applyNumberFormat="1" applyFont="1" applyProtection="1">
      <alignment/>
      <protection locked="0"/>
    </xf>
    <xf numFmtId="15" fontId="2" fillId="0" borderId="0" xfId="19" applyNumberFormat="1" applyAlignment="1" applyProtection="1">
      <alignment horizontal="center"/>
      <protection locked="0"/>
    </xf>
    <xf numFmtId="0" fontId="7" fillId="0" borderId="0" xfId="19" applyFont="1">
      <alignment/>
      <protection/>
    </xf>
    <xf numFmtId="0" fontId="2" fillId="0" borderId="0" xfId="19">
      <alignment/>
      <protection/>
    </xf>
    <xf numFmtId="0" fontId="8" fillId="0" borderId="1" xfId="19" applyFont="1" applyFill="1" applyBorder="1" applyAlignment="1" applyProtection="1">
      <alignment horizontal="center"/>
      <protection locked="0"/>
    </xf>
    <xf numFmtId="3" fontId="8" fillId="0" borderId="2" xfId="19" applyNumberFormat="1" applyFont="1" applyFill="1" applyBorder="1" applyAlignment="1" applyProtection="1">
      <alignment/>
      <protection locked="0"/>
    </xf>
    <xf numFmtId="4" fontId="9" fillId="0" borderId="2" xfId="19" applyNumberFormat="1" applyFont="1" applyFill="1" applyBorder="1" applyAlignment="1" applyProtection="1">
      <alignment/>
      <protection locked="0"/>
    </xf>
    <xf numFmtId="3" fontId="8" fillId="0" borderId="3" xfId="19" applyNumberFormat="1" applyFont="1" applyFill="1" applyBorder="1" applyAlignment="1" applyProtection="1">
      <alignment/>
      <protection locked="0"/>
    </xf>
    <xf numFmtId="0" fontId="2" fillId="0" borderId="4" xfId="19" applyBorder="1" applyAlignment="1">
      <alignment/>
      <protection/>
    </xf>
    <xf numFmtId="0" fontId="8" fillId="0" borderId="5" xfId="19" applyFont="1" applyFill="1" applyBorder="1" applyAlignment="1" applyProtection="1">
      <alignment horizontal="center"/>
      <protection locked="0"/>
    </xf>
    <xf numFmtId="3" fontId="8" fillId="0" borderId="0" xfId="19" applyNumberFormat="1" applyFont="1" applyFill="1" applyBorder="1" applyAlignment="1" applyProtection="1">
      <alignment horizontal="center"/>
      <protection locked="0"/>
    </xf>
    <xf numFmtId="4" fontId="8" fillId="0" borderId="0" xfId="19" applyNumberFormat="1" applyFont="1" applyFill="1" applyBorder="1" applyAlignment="1" applyProtection="1">
      <alignment horizontal="center"/>
      <protection locked="0"/>
    </xf>
    <xf numFmtId="3" fontId="8" fillId="0" borderId="6" xfId="19" applyNumberFormat="1" applyFont="1" applyFill="1" applyBorder="1" applyAlignment="1" applyProtection="1">
      <alignment horizontal="center"/>
      <protection locked="0"/>
    </xf>
    <xf numFmtId="0" fontId="2" fillId="0" borderId="0" xfId="19" applyAlignment="1" applyProtection="1">
      <alignment horizontal="center"/>
      <protection locked="0"/>
    </xf>
    <xf numFmtId="3" fontId="8" fillId="0" borderId="7" xfId="19" applyNumberFormat="1" applyFont="1" applyFill="1" applyBorder="1" applyAlignment="1" applyProtection="1">
      <alignment horizontal="center"/>
      <protection locked="0"/>
    </xf>
    <xf numFmtId="4" fontId="8" fillId="0" borderId="7" xfId="19" applyNumberFormat="1" applyFont="1" applyFill="1" applyBorder="1" applyAlignment="1" applyProtection="1">
      <alignment horizontal="center"/>
      <protection locked="0"/>
    </xf>
    <xf numFmtId="4" fontId="8" fillId="0" borderId="8" xfId="19" applyNumberFormat="1" applyFont="1" applyFill="1" applyBorder="1" applyAlignment="1" applyProtection="1">
      <alignment horizontal="center"/>
      <protection locked="0"/>
    </xf>
    <xf numFmtId="3" fontId="8" fillId="0" borderId="8" xfId="19" applyNumberFormat="1" applyFont="1" applyFill="1" applyBorder="1" applyAlignment="1" applyProtection="1">
      <alignment horizontal="center"/>
      <protection locked="0"/>
    </xf>
    <xf numFmtId="0" fontId="8" fillId="0" borderId="9" xfId="19" applyFont="1" applyFill="1" applyBorder="1" applyAlignment="1" applyProtection="1">
      <alignment horizontal="center"/>
      <protection locked="0"/>
    </xf>
    <xf numFmtId="3" fontId="8" fillId="0" borderId="6" xfId="19" applyNumberFormat="1" applyFont="1" applyBorder="1" applyAlignment="1" applyProtection="1">
      <alignment vertical="center"/>
      <protection locked="0"/>
    </xf>
    <xf numFmtId="3" fontId="8" fillId="0" borderId="10" xfId="19" applyNumberFormat="1" applyFont="1" applyBorder="1" applyAlignment="1" applyProtection="1">
      <alignment vertical="center"/>
      <protection locked="0"/>
    </xf>
    <xf numFmtId="3" fontId="8" fillId="0" borderId="0" xfId="19" applyNumberFormat="1" applyFont="1" applyFill="1" applyBorder="1" applyAlignment="1" applyProtection="1">
      <alignment horizontal="right"/>
      <protection locked="0"/>
    </xf>
    <xf numFmtId="0" fontId="8" fillId="0" borderId="11" xfId="19" applyFont="1" applyFill="1" applyBorder="1" applyAlignment="1" applyProtection="1">
      <alignment horizontal="center"/>
      <protection locked="0"/>
    </xf>
    <xf numFmtId="3" fontId="8" fillId="0" borderId="12" xfId="19" applyNumberFormat="1" applyFont="1" applyBorder="1" applyAlignment="1" applyProtection="1">
      <alignment vertical="center"/>
      <protection locked="0"/>
    </xf>
    <xf numFmtId="0" fontId="8" fillId="0" borderId="5" xfId="19" applyFont="1" applyFill="1" applyBorder="1" applyAlignment="1" applyProtection="1">
      <alignment horizontal="right"/>
      <protection locked="0"/>
    </xf>
    <xf numFmtId="0" fontId="2" fillId="0" borderId="0" xfId="19" applyFill="1" applyProtection="1">
      <alignment/>
      <protection locked="0"/>
    </xf>
    <xf numFmtId="3" fontId="8" fillId="0" borderId="6" xfId="19" applyNumberFormat="1" applyFont="1" applyFill="1" applyBorder="1" applyAlignment="1" applyProtection="1">
      <alignment vertical="center"/>
      <protection locked="0"/>
    </xf>
    <xf numFmtId="3" fontId="8" fillId="0" borderId="10" xfId="19" applyNumberFormat="1" applyFont="1" applyFill="1" applyBorder="1" applyAlignment="1" applyProtection="1">
      <alignment vertical="center"/>
      <protection locked="0"/>
    </xf>
    <xf numFmtId="3" fontId="8" fillId="0" borderId="12" xfId="19" applyNumberFormat="1" applyFont="1" applyFill="1" applyBorder="1" applyAlignment="1" applyProtection="1">
      <alignment vertical="center"/>
      <protection locked="0"/>
    </xf>
    <xf numFmtId="3" fontId="11" fillId="0" borderId="6" xfId="19" applyNumberFormat="1" applyFont="1" applyBorder="1" applyProtection="1">
      <alignment/>
      <protection locked="0"/>
    </xf>
    <xf numFmtId="3" fontId="0" fillId="0" borderId="13" xfId="19" applyNumberFormat="1" applyFont="1" applyBorder="1" applyProtection="1">
      <alignment/>
      <protection locked="0"/>
    </xf>
    <xf numFmtId="3" fontId="11" fillId="0" borderId="14" xfId="19" applyNumberFormat="1" applyFont="1" applyBorder="1" applyProtection="1">
      <alignment/>
      <protection locked="0"/>
    </xf>
    <xf numFmtId="0" fontId="8" fillId="0" borderId="15" xfId="19" applyFont="1" applyFill="1" applyBorder="1" applyAlignment="1" applyProtection="1">
      <alignment horizontal="center"/>
      <protection locked="0"/>
    </xf>
    <xf numFmtId="3" fontId="11" fillId="0" borderId="16" xfId="19" applyNumberFormat="1" applyFont="1" applyBorder="1" applyProtection="1">
      <alignment/>
      <protection locked="0"/>
    </xf>
    <xf numFmtId="3" fontId="0" fillId="0" borderId="17" xfId="19" applyNumberFormat="1" applyFont="1" applyBorder="1" applyProtection="1">
      <alignment/>
      <protection locked="0"/>
    </xf>
    <xf numFmtId="0" fontId="8" fillId="0" borderId="0" xfId="19" applyFont="1" applyFill="1" applyBorder="1" applyAlignment="1" applyProtection="1">
      <alignment horizontal="center"/>
      <protection locked="0"/>
    </xf>
    <xf numFmtId="3" fontId="8" fillId="0" borderId="0" xfId="19" applyNumberFormat="1" applyFont="1" applyBorder="1" applyProtection="1">
      <alignment/>
      <protection locked="0"/>
    </xf>
    <xf numFmtId="168" fontId="8" fillId="0" borderId="0" xfId="19" applyNumberFormat="1" applyFont="1" applyBorder="1" applyProtection="1">
      <alignment/>
      <protection locked="0"/>
    </xf>
    <xf numFmtId="169" fontId="8" fillId="0" borderId="0" xfId="19" applyNumberFormat="1" applyFont="1" applyBorder="1" applyProtection="1">
      <alignment/>
      <protection locked="0"/>
    </xf>
    <xf numFmtId="0" fontId="8" fillId="0" borderId="0" xfId="19" applyFont="1" applyBorder="1" applyProtection="1">
      <alignment/>
      <protection locked="0"/>
    </xf>
    <xf numFmtId="3" fontId="11" fillId="0" borderId="0" xfId="19" applyNumberFormat="1" applyFont="1" applyBorder="1" applyProtection="1">
      <alignment/>
      <protection locked="0"/>
    </xf>
    <xf numFmtId="0" fontId="14" fillId="0" borderId="0" xfId="19" applyFont="1" applyFill="1" applyBorder="1" applyAlignment="1" applyProtection="1">
      <alignment horizontal="center"/>
      <protection locked="0"/>
    </xf>
    <xf numFmtId="3" fontId="13" fillId="0" borderId="0" xfId="19" applyNumberFormat="1" applyFont="1" applyBorder="1" applyProtection="1">
      <alignment/>
      <protection locked="0"/>
    </xf>
    <xf numFmtId="4" fontId="11" fillId="0" borderId="0" xfId="19" applyNumberFormat="1" applyFont="1" applyBorder="1" applyProtection="1">
      <alignment/>
      <protection locked="0"/>
    </xf>
    <xf numFmtId="168" fontId="11" fillId="0" borderId="0" xfId="19" applyNumberFormat="1" applyFont="1" applyBorder="1" applyProtection="1">
      <alignment/>
      <protection locked="0"/>
    </xf>
    <xf numFmtId="3" fontId="8" fillId="0" borderId="18" xfId="19" applyNumberFormat="1" applyFont="1" applyFill="1" applyBorder="1" applyAlignment="1" applyProtection="1">
      <alignment horizontal="center"/>
      <protection locked="0"/>
    </xf>
    <xf numFmtId="3" fontId="8" fillId="0" borderId="19" xfId="19" applyNumberFormat="1" applyFont="1" applyFill="1" applyBorder="1" applyAlignment="1" applyProtection="1">
      <alignment horizontal="center"/>
      <protection locked="0"/>
    </xf>
    <xf numFmtId="3" fontId="11" fillId="0" borderId="20" xfId="19" applyNumberFormat="1" applyFont="1" applyFill="1" applyBorder="1" applyAlignment="1" applyProtection="1">
      <alignment horizontal="center"/>
      <protection locked="0"/>
    </xf>
    <xf numFmtId="3" fontId="8" fillId="0" borderId="21" xfId="19" applyNumberFormat="1" applyFont="1" applyFill="1" applyBorder="1" applyAlignment="1" applyProtection="1">
      <alignment horizontal="center"/>
      <protection locked="0"/>
    </xf>
    <xf numFmtId="3" fontId="8" fillId="0" borderId="22" xfId="19" applyNumberFormat="1" applyFont="1" applyFill="1" applyBorder="1" applyAlignment="1" applyProtection="1">
      <alignment horizontal="center"/>
      <protection locked="0"/>
    </xf>
    <xf numFmtId="3" fontId="11" fillId="0" borderId="10" xfId="19" applyNumberFormat="1" applyFont="1" applyFill="1" applyBorder="1" applyAlignment="1" applyProtection="1">
      <alignment horizontal="center"/>
      <protection locked="0"/>
    </xf>
    <xf numFmtId="170" fontId="10" fillId="0" borderId="21" xfId="19" applyNumberFormat="1" applyFont="1" applyFill="1" applyBorder="1" applyAlignment="1" applyProtection="1">
      <alignment horizontal="center"/>
      <protection locked="0"/>
    </xf>
    <xf numFmtId="170" fontId="10" fillId="0" borderId="22" xfId="19" applyNumberFormat="1" applyFont="1" applyFill="1" applyBorder="1" applyAlignment="1" applyProtection="1">
      <alignment horizontal="center"/>
      <protection locked="0"/>
    </xf>
    <xf numFmtId="170" fontId="0" fillId="0" borderId="10" xfId="19" applyNumberFormat="1" applyFont="1" applyFill="1" applyBorder="1" applyAlignment="1" applyProtection="1">
      <alignment horizontal="center"/>
      <protection locked="0"/>
    </xf>
    <xf numFmtId="169" fontId="2" fillId="0" borderId="0" xfId="19" applyNumberFormat="1" applyFill="1" applyProtection="1">
      <alignment/>
      <protection locked="0"/>
    </xf>
    <xf numFmtId="3" fontId="8" fillId="0" borderId="23" xfId="19" applyNumberFormat="1" applyFont="1" applyFill="1" applyBorder="1" applyAlignment="1" applyProtection="1">
      <alignment horizontal="center"/>
      <protection locked="0"/>
    </xf>
    <xf numFmtId="3" fontId="8" fillId="0" borderId="24" xfId="19" applyNumberFormat="1" applyFont="1" applyFill="1" applyBorder="1" applyAlignment="1" applyProtection="1">
      <alignment horizontal="center"/>
      <protection locked="0"/>
    </xf>
    <xf numFmtId="3" fontId="11" fillId="0" borderId="25" xfId="19" applyNumberFormat="1" applyFont="1" applyFill="1" applyBorder="1" applyAlignment="1" applyProtection="1">
      <alignment horizontal="center"/>
      <protection locked="0"/>
    </xf>
    <xf numFmtId="3" fontId="3" fillId="0" borderId="26" xfId="19" applyNumberFormat="1" applyFont="1" applyBorder="1" applyProtection="1">
      <alignment/>
      <protection locked="0"/>
    </xf>
    <xf numFmtId="3" fontId="8" fillId="0" borderId="26" xfId="19" applyNumberFormat="1" applyFont="1" applyBorder="1" applyProtection="1">
      <alignment/>
      <protection locked="0"/>
    </xf>
    <xf numFmtId="168" fontId="11" fillId="0" borderId="10" xfId="19" applyNumberFormat="1" applyFont="1" applyBorder="1" applyProtection="1">
      <alignment/>
      <protection locked="0"/>
    </xf>
    <xf numFmtId="168" fontId="11" fillId="0" borderId="10" xfId="19" applyNumberFormat="1" applyFont="1" applyBorder="1" applyProtection="1">
      <alignment/>
      <protection locked="0"/>
    </xf>
    <xf numFmtId="168" fontId="11" fillId="0" borderId="12" xfId="19" applyNumberFormat="1" applyFont="1" applyBorder="1" applyAlignment="1" applyProtection="1">
      <alignment vertical="center"/>
      <protection locked="0"/>
    </xf>
    <xf numFmtId="4" fontId="11" fillId="0" borderId="10" xfId="19" applyNumberFormat="1" applyFont="1" applyBorder="1" applyProtection="1">
      <alignment/>
      <protection locked="0"/>
    </xf>
    <xf numFmtId="3" fontId="8" fillId="0" borderId="27" xfId="19" applyNumberFormat="1" applyFont="1" applyBorder="1" applyProtection="1">
      <alignment/>
      <protection locked="0"/>
    </xf>
    <xf numFmtId="168" fontId="11" fillId="0" borderId="28" xfId="19" applyNumberFormat="1" applyFont="1" applyBorder="1" applyProtection="1">
      <alignment/>
      <protection locked="0"/>
    </xf>
    <xf numFmtId="168" fontId="11" fillId="0" borderId="29" xfId="19" applyNumberFormat="1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22" fontId="15" fillId="0" borderId="0" xfId="0" applyNumberFormat="1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>
      <alignment/>
    </xf>
    <xf numFmtId="4" fontId="9" fillId="0" borderId="30" xfId="0" applyNumberFormat="1" applyFont="1" applyFill="1" applyBorder="1" applyAlignment="1" applyProtection="1">
      <alignment horizontal="center"/>
      <protection locked="0"/>
    </xf>
    <xf numFmtId="4" fontId="9" fillId="0" borderId="31" xfId="0" applyNumberFormat="1" applyFont="1" applyFill="1" applyBorder="1" applyAlignment="1" applyProtection="1">
      <alignment horizontal="center"/>
      <protection locked="0"/>
    </xf>
    <xf numFmtId="4" fontId="9" fillId="0" borderId="32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 quotePrefix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4" fontId="9" fillId="0" borderId="2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wrapText="1"/>
      <protection locked="0"/>
    </xf>
    <xf numFmtId="4" fontId="8" fillId="0" borderId="34" xfId="0" applyNumberFormat="1" applyFont="1" applyFill="1" applyBorder="1" applyAlignment="1" applyProtection="1">
      <alignment horizontal="center"/>
      <protection locked="0"/>
    </xf>
    <xf numFmtId="0" fontId="3" fillId="0" borderId="35" xfId="0" applyNumberFormat="1" applyFont="1" applyFill="1" applyBorder="1" applyAlignment="1" applyProtection="1">
      <alignment horizontal="center"/>
      <protection locked="0"/>
    </xf>
    <xf numFmtId="169" fontId="7" fillId="0" borderId="0" xfId="0" applyNumberFormat="1" applyFont="1" applyFill="1" applyBorder="1" applyAlignment="1" applyProtection="1">
      <alignment horizontal="center"/>
      <protection locked="0"/>
    </xf>
    <xf numFmtId="169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6" xfId="0" applyNumberFormat="1" applyFont="1" applyFill="1" applyBorder="1" applyAlignment="1" applyProtection="1">
      <alignment horizontal="center"/>
      <protection locked="0"/>
    </xf>
    <xf numFmtId="3" fontId="8" fillId="0" borderId="36" xfId="0" applyNumberFormat="1" applyFont="1" applyFill="1" applyBorder="1" applyAlignment="1" applyProtection="1">
      <alignment horizontal="center" wrapText="1"/>
      <protection locked="0"/>
    </xf>
    <xf numFmtId="4" fontId="8" fillId="0" borderId="6" xfId="0" applyNumberFormat="1" applyFont="1" applyFill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169" fontId="10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8" fillId="0" borderId="7" xfId="0" applyNumberFormat="1" applyFont="1" applyFill="1" applyBorder="1" applyAlignment="1" applyProtection="1">
      <alignment horizontal="center"/>
      <protection locked="0"/>
    </xf>
    <xf numFmtId="4" fontId="8" fillId="0" borderId="7" xfId="0" applyNumberFormat="1" applyFont="1" applyFill="1" applyBorder="1" applyAlignment="1" applyProtection="1">
      <alignment horizontal="center"/>
      <protection locked="0"/>
    </xf>
    <xf numFmtId="3" fontId="8" fillId="0" borderId="8" xfId="0" applyNumberFormat="1" applyFont="1" applyFill="1" applyBorder="1" applyAlignment="1" applyProtection="1">
      <alignment horizontal="center" wrapText="1"/>
      <protection locked="0"/>
    </xf>
    <xf numFmtId="4" fontId="8" fillId="0" borderId="8" xfId="0" applyNumberFormat="1" applyFont="1" applyFill="1" applyBorder="1" applyAlignment="1" applyProtection="1">
      <alignment horizontal="center"/>
      <protection locked="0"/>
    </xf>
    <xf numFmtId="3" fontId="8" fillId="0" borderId="25" xfId="0" applyNumberFormat="1" applyFont="1" applyFill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8" fillId="0" borderId="8" xfId="0" applyNumberFormat="1" applyFont="1" applyFill="1" applyBorder="1" applyAlignment="1" applyProtection="1">
      <alignment horizontal="center"/>
      <protection locked="0"/>
    </xf>
    <xf numFmtId="169" fontId="7" fillId="0" borderId="37" xfId="0" applyNumberFormat="1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9" fontId="11" fillId="0" borderId="38" xfId="20" applyFont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3" fontId="12" fillId="0" borderId="16" xfId="0" applyNumberFormat="1" applyFont="1" applyBorder="1" applyAlignment="1" applyProtection="1">
      <alignment vertical="center"/>
      <protection locked="0"/>
    </xf>
    <xf numFmtId="3" fontId="12" fillId="0" borderId="16" xfId="0" applyNumberFormat="1" applyFont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168" fontId="8" fillId="0" borderId="0" xfId="0" applyNumberFormat="1" applyFont="1" applyBorder="1" applyAlignment="1" applyProtection="1">
      <alignment/>
      <protection locked="0"/>
    </xf>
    <xf numFmtId="169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68" fontId="11" fillId="0" borderId="0" xfId="0" applyNumberFormat="1" applyFont="1" applyBorder="1" applyAlignment="1" applyProtection="1">
      <alignment/>
      <protection locked="0"/>
    </xf>
    <xf numFmtId="9" fontId="0" fillId="0" borderId="0" xfId="20" applyAlignment="1" applyProtection="1">
      <alignment/>
      <protection locked="0"/>
    </xf>
    <xf numFmtId="168" fontId="11" fillId="0" borderId="12" xfId="0" applyNumberFormat="1" applyFont="1" applyBorder="1" applyAlignment="1" applyProtection="1">
      <alignment vertical="center"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168" fontId="11" fillId="0" borderId="28" xfId="0" applyNumberFormat="1" applyFont="1" applyBorder="1" applyAlignment="1" applyProtection="1">
      <alignment/>
      <protection locked="0"/>
    </xf>
    <xf numFmtId="168" fontId="11" fillId="0" borderId="29" xfId="0" applyNumberFormat="1" applyFont="1" applyBorder="1" applyAlignment="1" applyProtection="1">
      <alignment/>
      <protection locked="0"/>
    </xf>
    <xf numFmtId="4" fontId="11" fillId="0" borderId="39" xfId="0" applyNumberFormat="1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10" fontId="8" fillId="0" borderId="0" xfId="0" applyNumberFormat="1" applyFont="1" applyBorder="1" applyAlignment="1" applyProtection="1">
      <alignment/>
      <protection locked="0"/>
    </xf>
    <xf numFmtId="3" fontId="9" fillId="0" borderId="40" xfId="19" applyNumberFormat="1" applyFont="1" applyFill="1" applyBorder="1" applyAlignment="1" applyProtection="1" quotePrefix="1">
      <alignment horizontal="center"/>
      <protection locked="0"/>
    </xf>
    <xf numFmtId="3" fontId="10" fillId="0" borderId="13" xfId="19" applyNumberFormat="1" applyFont="1" applyFill="1" applyBorder="1" applyAlignment="1" applyProtection="1">
      <alignment horizontal="center"/>
      <protection locked="0"/>
    </xf>
    <xf numFmtId="3" fontId="8" fillId="0" borderId="13" xfId="19" applyNumberFormat="1" applyFont="1" applyFill="1" applyBorder="1" applyAlignment="1" applyProtection="1">
      <alignment horizontal="center"/>
      <protection locked="0"/>
    </xf>
    <xf numFmtId="3" fontId="8" fillId="0" borderId="41" xfId="19" applyNumberFormat="1" applyFont="1" applyFill="1" applyBorder="1" applyAlignment="1" applyProtection="1">
      <alignment horizontal="center"/>
      <protection locked="0"/>
    </xf>
    <xf numFmtId="3" fontId="10" fillId="0" borderId="13" xfId="19" applyNumberFormat="1" applyFont="1" applyBorder="1" applyAlignment="1" applyProtection="1">
      <alignment vertical="center"/>
      <protection locked="0"/>
    </xf>
    <xf numFmtId="3" fontId="10" fillId="0" borderId="13" xfId="19" applyNumberFormat="1" applyFont="1" applyFill="1" applyBorder="1" applyAlignment="1" applyProtection="1">
      <alignment vertical="center"/>
      <protection locked="0"/>
    </xf>
    <xf numFmtId="3" fontId="7" fillId="0" borderId="42" xfId="19" applyNumberFormat="1" applyFont="1" applyFill="1" applyBorder="1" applyAlignment="1" applyProtection="1">
      <alignment horizontal="center"/>
      <protection locked="0"/>
    </xf>
    <xf numFmtId="3" fontId="7" fillId="0" borderId="0" xfId="19" applyNumberFormat="1" applyFont="1" applyFill="1" applyBorder="1" applyAlignment="1" applyProtection="1">
      <alignment horizontal="center"/>
      <protection locked="0"/>
    </xf>
    <xf numFmtId="3" fontId="7" fillId="0" borderId="37" xfId="19" applyNumberFormat="1" applyFont="1" applyFill="1" applyBorder="1" applyAlignment="1" applyProtection="1">
      <alignment horizontal="center"/>
      <protection locked="0"/>
    </xf>
    <xf numFmtId="4" fontId="11" fillId="0" borderId="43" xfId="19" applyNumberFormat="1" applyFont="1" applyBorder="1" applyProtection="1">
      <alignment/>
      <protection locked="0"/>
    </xf>
    <xf numFmtId="168" fontId="8" fillId="0" borderId="44" xfId="19" applyNumberFormat="1" applyFont="1" applyFill="1" applyBorder="1" applyAlignment="1" applyProtection="1">
      <alignment horizontal="center"/>
      <protection locked="0"/>
    </xf>
    <xf numFmtId="168" fontId="8" fillId="0" borderId="12" xfId="19" applyNumberFormat="1" applyFont="1" applyFill="1" applyBorder="1" applyAlignment="1" applyProtection="1">
      <alignment horizontal="center"/>
      <protection locked="0"/>
    </xf>
    <xf numFmtId="168" fontId="8" fillId="0" borderId="38" xfId="19" applyNumberFormat="1" applyFont="1" applyFill="1" applyBorder="1" applyAlignment="1" applyProtection="1">
      <alignment horizontal="center"/>
      <protection locked="0"/>
    </xf>
    <xf numFmtId="168" fontId="8" fillId="0" borderId="12" xfId="19" applyNumberFormat="1" applyFont="1" applyBorder="1" applyProtection="1">
      <alignment/>
      <protection locked="0"/>
    </xf>
    <xf numFmtId="168" fontId="8" fillId="0" borderId="45" xfId="19" applyNumberFormat="1" applyFont="1" applyBorder="1" applyProtection="1">
      <alignment/>
      <protection locked="0"/>
    </xf>
    <xf numFmtId="0" fontId="10" fillId="0" borderId="44" xfId="19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2" xfId="19" applyFont="1" applyFill="1" applyBorder="1" applyAlignment="1" applyProtection="1">
      <alignment horizontal="center"/>
      <protection locked="0"/>
    </xf>
    <xf numFmtId="0" fontId="8" fillId="0" borderId="45" xfId="19" applyFont="1" applyFill="1" applyBorder="1" applyAlignment="1" applyProtection="1">
      <alignment horizontal="center" vertical="center"/>
      <protection locked="0"/>
    </xf>
    <xf numFmtId="169" fontId="10" fillId="0" borderId="35" xfId="19" applyNumberFormat="1" applyFont="1" applyFill="1" applyBorder="1" applyAlignment="1" applyProtection="1" quotePrefix="1">
      <alignment horizontal="center"/>
      <protection locked="0"/>
    </xf>
    <xf numFmtId="169" fontId="7" fillId="0" borderId="38" xfId="19" applyNumberFormat="1" applyFont="1" applyFill="1" applyBorder="1" applyAlignment="1" applyProtection="1">
      <alignment horizontal="center"/>
      <protection locked="0"/>
    </xf>
    <xf numFmtId="0" fontId="7" fillId="0" borderId="38" xfId="19" applyFont="1" applyFill="1" applyBorder="1" applyAlignment="1" applyProtection="1">
      <alignment horizontal="center"/>
      <protection locked="0"/>
    </xf>
    <xf numFmtId="3" fontId="11" fillId="0" borderId="12" xfId="19" applyNumberFormat="1" applyFont="1" applyBorder="1" applyAlignment="1" applyProtection="1">
      <alignment vertical="center"/>
      <protection locked="0"/>
    </xf>
    <xf numFmtId="3" fontId="11" fillId="0" borderId="12" xfId="19" applyNumberFormat="1" applyFont="1" applyFill="1" applyBorder="1" applyAlignment="1" applyProtection="1">
      <alignment vertical="center"/>
      <protection locked="0"/>
    </xf>
    <xf numFmtId="169" fontId="11" fillId="0" borderId="12" xfId="19" applyNumberFormat="1" applyFont="1" applyBorder="1" applyProtection="1">
      <alignment/>
      <protection locked="0"/>
    </xf>
    <xf numFmtId="0" fontId="11" fillId="0" borderId="12" xfId="19" applyFont="1" applyBorder="1" applyProtection="1">
      <alignment/>
      <protection locked="0"/>
    </xf>
    <xf numFmtId="3" fontId="11" fillId="0" borderId="46" xfId="19" applyNumberFormat="1" applyFont="1" applyBorder="1" applyProtection="1">
      <alignment/>
      <protection locked="0"/>
    </xf>
    <xf numFmtId="0" fontId="3" fillId="0" borderId="4" xfId="19" applyNumberFormat="1" applyFont="1" applyFill="1" applyBorder="1" applyAlignment="1" applyProtection="1">
      <alignment horizontal="center"/>
      <protection locked="0"/>
    </xf>
    <xf numFmtId="4" fontId="9" fillId="0" borderId="47" xfId="19" applyNumberFormat="1" applyFont="1" applyFill="1" applyBorder="1" applyAlignment="1" applyProtection="1">
      <alignment horizontal="center"/>
      <protection locked="0"/>
    </xf>
    <xf numFmtId="0" fontId="8" fillId="0" borderId="4" xfId="19" applyNumberFormat="1" applyFont="1" applyFill="1" applyBorder="1" applyAlignment="1" applyProtection="1">
      <alignment horizontal="center" wrapText="1"/>
      <protection locked="0"/>
    </xf>
    <xf numFmtId="4" fontId="8" fillId="0" borderId="4" xfId="19" applyNumberFormat="1" applyFont="1" applyFill="1" applyBorder="1" applyAlignment="1" applyProtection="1">
      <alignment horizontal="center"/>
      <protection locked="0"/>
    </xf>
    <xf numFmtId="3" fontId="8" fillId="0" borderId="12" xfId="19" applyNumberFormat="1" applyFont="1" applyFill="1" applyBorder="1" applyAlignment="1" applyProtection="1">
      <alignment horizontal="center" wrapText="1"/>
      <protection locked="0"/>
    </xf>
    <xf numFmtId="4" fontId="8" fillId="0" borderId="12" xfId="19" applyNumberFormat="1" applyFont="1" applyFill="1" applyBorder="1" applyAlignment="1" applyProtection="1">
      <alignment horizontal="center"/>
      <protection locked="0"/>
    </xf>
    <xf numFmtId="3" fontId="8" fillId="0" borderId="12" xfId="19" applyNumberFormat="1" applyFont="1" applyFill="1" applyBorder="1" applyAlignment="1" applyProtection="1">
      <alignment horizontal="center"/>
      <protection locked="0"/>
    </xf>
    <xf numFmtId="3" fontId="3" fillId="0" borderId="12" xfId="19" applyNumberFormat="1" applyFont="1" applyFill="1" applyBorder="1" applyAlignment="1" applyProtection="1">
      <alignment horizontal="center"/>
      <protection locked="0"/>
    </xf>
    <xf numFmtId="3" fontId="8" fillId="0" borderId="38" xfId="19" applyNumberFormat="1" applyFont="1" applyFill="1" applyBorder="1" applyAlignment="1" applyProtection="1">
      <alignment horizontal="center" wrapText="1"/>
      <protection locked="0"/>
    </xf>
    <xf numFmtId="4" fontId="8" fillId="0" borderId="38" xfId="19" applyNumberFormat="1" applyFont="1" applyFill="1" applyBorder="1" applyAlignment="1" applyProtection="1">
      <alignment horizontal="center"/>
      <protection locked="0"/>
    </xf>
    <xf numFmtId="3" fontId="8" fillId="0" borderId="38" xfId="19" applyNumberFormat="1" applyFont="1" applyFill="1" applyBorder="1" applyAlignment="1" applyProtection="1">
      <alignment horizontal="center"/>
      <protection locked="0"/>
    </xf>
    <xf numFmtId="3" fontId="3" fillId="0" borderId="38" xfId="19" applyNumberFormat="1" applyFont="1" applyFill="1" applyBorder="1" applyAlignment="1" applyProtection="1">
      <alignment horizontal="center"/>
      <protection locked="0"/>
    </xf>
    <xf numFmtId="3" fontId="8" fillId="0" borderId="38" xfId="19" applyNumberFormat="1" applyFont="1" applyBorder="1" applyProtection="1">
      <alignment/>
      <protection locked="0"/>
    </xf>
    <xf numFmtId="3" fontId="3" fillId="0" borderId="38" xfId="19" applyNumberFormat="1" applyFont="1" applyBorder="1" applyProtection="1">
      <alignment/>
      <protection locked="0"/>
    </xf>
    <xf numFmtId="3" fontId="6" fillId="0" borderId="48" xfId="19" applyNumberFormat="1" applyFont="1" applyBorder="1" applyAlignment="1" applyProtection="1">
      <alignment horizontal="centerContinuous"/>
      <protection locked="0"/>
    </xf>
    <xf numFmtId="4" fontId="2" fillId="0" borderId="48" xfId="19" applyNumberFormat="1" applyBorder="1" applyAlignment="1" applyProtection="1">
      <alignment horizontal="centerContinuous"/>
      <protection locked="0"/>
    </xf>
    <xf numFmtId="3" fontId="2" fillId="0" borderId="48" xfId="19" applyNumberFormat="1" applyBorder="1" applyAlignment="1" applyProtection="1">
      <alignment horizontal="centerContinuous"/>
      <protection locked="0"/>
    </xf>
    <xf numFmtId="169" fontId="2" fillId="0" borderId="48" xfId="19" applyNumberFormat="1" applyBorder="1" applyAlignment="1" applyProtection="1">
      <alignment horizontal="centerContinuous"/>
      <protection locked="0"/>
    </xf>
    <xf numFmtId="0" fontId="2" fillId="0" borderId="48" xfId="19" applyBorder="1" applyAlignment="1" applyProtection="1">
      <alignment horizontal="centerContinuous"/>
      <protection locked="0"/>
    </xf>
    <xf numFmtId="3" fontId="8" fillId="0" borderId="44" xfId="0" applyNumberFormat="1" applyFont="1" applyFill="1" applyBorder="1" applyAlignment="1" applyProtection="1">
      <alignment horizontal="center"/>
      <protection locked="0"/>
    </xf>
    <xf numFmtId="3" fontId="11" fillId="0" borderId="44" xfId="0" applyNumberFormat="1" applyFont="1" applyFill="1" applyBorder="1" applyAlignment="1" applyProtection="1">
      <alignment horizontal="center"/>
      <protection locked="0"/>
    </xf>
    <xf numFmtId="3" fontId="7" fillId="0" borderId="44" xfId="0" applyNumberFormat="1" applyFont="1" applyFill="1" applyBorder="1" applyAlignment="1" applyProtection="1">
      <alignment horizontal="center"/>
      <protection locked="0"/>
    </xf>
    <xf numFmtId="168" fontId="8" fillId="0" borderId="44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168" fontId="8" fillId="0" borderId="12" xfId="0" applyNumberFormat="1" applyFont="1" applyFill="1" applyBorder="1" applyAlignment="1" applyProtection="1">
      <alignment horizontal="center"/>
      <protection locked="0"/>
    </xf>
    <xf numFmtId="170" fontId="10" fillId="0" borderId="12" xfId="0" applyNumberFormat="1" applyFont="1" applyFill="1" applyBorder="1" applyAlignment="1" applyProtection="1">
      <alignment horizontal="center"/>
      <protection locked="0"/>
    </xf>
    <xf numFmtId="170" fontId="0" fillId="0" borderId="12" xfId="0" applyNumberFormat="1" applyFont="1" applyFill="1" applyBorder="1" applyAlignment="1" applyProtection="1">
      <alignment horizontal="center"/>
      <protection locked="0"/>
    </xf>
    <xf numFmtId="3" fontId="8" fillId="0" borderId="38" xfId="0" applyNumberFormat="1" applyFont="1" applyFill="1" applyBorder="1" applyAlignment="1" applyProtection="1">
      <alignment horizontal="center"/>
      <protection locked="0"/>
    </xf>
    <xf numFmtId="3" fontId="11" fillId="0" borderId="38" xfId="0" applyNumberFormat="1" applyFont="1" applyFill="1" applyBorder="1" applyAlignment="1" applyProtection="1">
      <alignment horizontal="center"/>
      <protection locked="0"/>
    </xf>
    <xf numFmtId="3" fontId="7" fillId="0" borderId="38" xfId="0" applyNumberFormat="1" applyFont="1" applyFill="1" applyBorder="1" applyAlignment="1" applyProtection="1">
      <alignment horizontal="center"/>
      <protection locked="0"/>
    </xf>
    <xf numFmtId="168" fontId="8" fillId="0" borderId="38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168" fontId="11" fillId="0" borderId="12" xfId="0" applyNumberFormat="1" applyFont="1" applyBorder="1" applyAlignment="1" applyProtection="1">
      <alignment/>
      <protection locked="0"/>
    </xf>
    <xf numFmtId="168" fontId="11" fillId="0" borderId="12" xfId="0" applyNumberFormat="1" applyFont="1" applyBorder="1" applyAlignment="1" applyProtection="1">
      <alignment/>
      <protection locked="0"/>
    </xf>
    <xf numFmtId="4" fontId="11" fillId="0" borderId="12" xfId="0" applyNumberFormat="1" applyFont="1" applyBorder="1" applyAlignment="1" applyProtection="1">
      <alignment/>
      <protection locked="0"/>
    </xf>
    <xf numFmtId="168" fontId="8" fillId="0" borderId="12" xfId="0" applyNumberFormat="1" applyFont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3" fontId="8" fillId="0" borderId="45" xfId="0" applyNumberFormat="1" applyFont="1" applyBorder="1" applyAlignment="1" applyProtection="1">
      <alignment/>
      <protection locked="0"/>
    </xf>
    <xf numFmtId="168" fontId="11" fillId="0" borderId="45" xfId="0" applyNumberFormat="1" applyFont="1" applyBorder="1" applyAlignment="1" applyProtection="1">
      <alignment/>
      <protection locked="0"/>
    </xf>
    <xf numFmtId="4" fontId="11" fillId="0" borderId="45" xfId="0" applyNumberFormat="1" applyFont="1" applyBorder="1" applyAlignment="1" applyProtection="1">
      <alignment/>
      <protection locked="0"/>
    </xf>
    <xf numFmtId="168" fontId="8" fillId="0" borderId="45" xfId="0" applyNumberFormat="1" applyFont="1" applyBorder="1" applyAlignment="1" applyProtection="1">
      <alignment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3" fontId="9" fillId="0" borderId="49" xfId="19" applyNumberFormat="1" applyFont="1" applyFill="1" applyBorder="1" applyAlignment="1" applyProtection="1" quotePrefix="1">
      <alignment horizontal="center"/>
      <protection locked="0"/>
    </xf>
    <xf numFmtId="168" fontId="8" fillId="0" borderId="49" xfId="19" applyNumberFormat="1" applyFont="1" applyFill="1" applyBorder="1" applyAlignment="1" applyProtection="1">
      <alignment horizontal="center"/>
      <protection locked="0"/>
    </xf>
    <xf numFmtId="169" fontId="8" fillId="0" borderId="49" xfId="19" applyNumberFormat="1" applyFont="1" applyFill="1" applyBorder="1" applyAlignment="1" applyProtection="1">
      <alignment horizontal="centerContinuous"/>
      <protection locked="0"/>
    </xf>
    <xf numFmtId="3" fontId="10" fillId="0" borderId="12" xfId="19" applyNumberFormat="1" applyFont="1" applyFill="1" applyBorder="1" applyAlignment="1" applyProtection="1">
      <alignment horizontal="center"/>
      <protection locked="0"/>
    </xf>
    <xf numFmtId="168" fontId="8" fillId="0" borderId="12" xfId="19" applyNumberFormat="1" applyFont="1" applyFill="1" applyBorder="1" applyAlignment="1" applyProtection="1" quotePrefix="1">
      <alignment horizontal="center"/>
      <protection locked="0"/>
    </xf>
    <xf numFmtId="169" fontId="8" fillId="0" borderId="38" xfId="19" applyNumberFormat="1" applyFont="1" applyFill="1" applyBorder="1" applyAlignment="1" applyProtection="1">
      <alignment horizontal="center"/>
      <protection locked="0"/>
    </xf>
    <xf numFmtId="3" fontId="10" fillId="0" borderId="12" xfId="19" applyNumberFormat="1" applyFont="1" applyBorder="1" applyAlignment="1" applyProtection="1">
      <alignment vertical="center"/>
      <protection locked="0"/>
    </xf>
    <xf numFmtId="168" fontId="8" fillId="0" borderId="12" xfId="19" applyNumberFormat="1" applyFont="1" applyFill="1" applyBorder="1" applyAlignment="1" applyProtection="1">
      <alignment vertical="center"/>
      <protection locked="0"/>
    </xf>
    <xf numFmtId="3" fontId="10" fillId="0" borderId="12" xfId="19" applyNumberFormat="1" applyFont="1" applyFill="1" applyBorder="1" applyAlignment="1" applyProtection="1">
      <alignment vertical="center"/>
      <protection locked="0"/>
    </xf>
    <xf numFmtId="3" fontId="10" fillId="0" borderId="12" xfId="19" applyNumberFormat="1" applyFont="1" applyBorder="1" applyProtection="1">
      <alignment/>
      <protection locked="0"/>
    </xf>
    <xf numFmtId="3" fontId="11" fillId="0" borderId="12" xfId="19" applyNumberFormat="1" applyFont="1" applyBorder="1" applyProtection="1">
      <alignment/>
      <protection locked="0"/>
    </xf>
    <xf numFmtId="168" fontId="8" fillId="0" borderId="12" xfId="19" applyNumberFormat="1" applyFont="1" applyFill="1" applyBorder="1" applyProtection="1">
      <alignment/>
      <protection locked="0"/>
    </xf>
    <xf numFmtId="3" fontId="12" fillId="0" borderId="46" xfId="19" applyNumberFormat="1" applyFont="1" applyBorder="1" applyAlignment="1" applyProtection="1">
      <alignment vertical="center"/>
      <protection locked="0"/>
    </xf>
    <xf numFmtId="3" fontId="12" fillId="0" borderId="46" xfId="19" applyNumberFormat="1" applyFont="1" applyBorder="1" applyAlignment="1" applyProtection="1">
      <alignment vertical="center"/>
      <protection locked="0"/>
    </xf>
    <xf numFmtId="3" fontId="13" fillId="0" borderId="46" xfId="19" applyNumberFormat="1" applyFont="1" applyBorder="1" applyAlignment="1" applyProtection="1">
      <alignment vertical="center"/>
      <protection locked="0"/>
    </xf>
    <xf numFmtId="168" fontId="8" fillId="0" borderId="46" xfId="19" applyNumberFormat="1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3" fontId="9" fillId="0" borderId="40" xfId="0" applyNumberFormat="1" applyFont="1" applyFill="1" applyBorder="1" applyAlignment="1" applyProtection="1" quotePrefix="1">
      <alignment horizontal="center"/>
      <protection locked="0"/>
    </xf>
    <xf numFmtId="3" fontId="10" fillId="0" borderId="13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Fill="1" applyBorder="1" applyAlignment="1" applyProtection="1">
      <alignment horizontal="center"/>
      <protection locked="0"/>
    </xf>
    <xf numFmtId="3" fontId="8" fillId="0" borderId="4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 quotePrefix="1">
      <alignment horizontal="center"/>
      <protection locked="0"/>
    </xf>
    <xf numFmtId="4" fontId="8" fillId="0" borderId="12" xfId="0" applyNumberFormat="1" applyFont="1" applyFill="1" applyBorder="1" applyAlignment="1" applyProtection="1">
      <alignment horizontal="center"/>
      <protection locked="0"/>
    </xf>
    <xf numFmtId="3" fontId="10" fillId="0" borderId="52" xfId="0" applyNumberFormat="1" applyFont="1" applyFill="1" applyBorder="1" applyAlignment="1" applyProtection="1">
      <alignment horizontal="center"/>
      <protection locked="0"/>
    </xf>
    <xf numFmtId="3" fontId="8" fillId="0" borderId="35" xfId="0" applyNumberFormat="1" applyFont="1" applyFill="1" applyBorder="1" applyAlignment="1" applyProtection="1">
      <alignment horizontal="center"/>
      <protection locked="0"/>
    </xf>
    <xf numFmtId="4" fontId="8" fillId="0" borderId="35" xfId="0" applyNumberFormat="1" applyFont="1" applyFill="1" applyBorder="1" applyAlignment="1" applyProtection="1">
      <alignment horizontal="center"/>
      <protection locked="0"/>
    </xf>
    <xf numFmtId="3" fontId="8" fillId="0" borderId="52" xfId="0" applyNumberFormat="1" applyFont="1" applyFill="1" applyBorder="1" applyAlignment="1" applyProtection="1">
      <alignment horizontal="center"/>
      <protection locked="0"/>
    </xf>
    <xf numFmtId="4" fontId="8" fillId="0" borderId="38" xfId="0" applyNumberFormat="1" applyFont="1" applyFill="1" applyBorder="1" applyAlignment="1" applyProtection="1">
      <alignment horizontal="center"/>
      <protection locked="0"/>
    </xf>
    <xf numFmtId="3" fontId="8" fillId="0" borderId="53" xfId="0" applyNumberFormat="1" applyFont="1" applyFill="1" applyBorder="1" applyAlignment="1" applyProtection="1">
      <alignment horizontal="center"/>
      <protection locked="0"/>
    </xf>
    <xf numFmtId="3" fontId="8" fillId="0" borderId="52" xfId="0" applyNumberFormat="1" applyFont="1" applyBorder="1" applyAlignment="1" applyProtection="1">
      <alignment vertical="center"/>
      <protection locked="0"/>
    </xf>
    <xf numFmtId="3" fontId="11" fillId="0" borderId="54" xfId="0" applyNumberFormat="1" applyFont="1" applyBorder="1" applyAlignment="1" applyProtection="1">
      <alignment/>
      <protection locked="0"/>
    </xf>
    <xf numFmtId="3" fontId="0" fillId="0" borderId="55" xfId="0" applyNumberFormat="1" applyFont="1" applyBorder="1" applyAlignment="1" applyProtection="1">
      <alignment/>
      <protection locked="0"/>
    </xf>
    <xf numFmtId="169" fontId="8" fillId="0" borderId="30" xfId="0" applyNumberFormat="1" applyFont="1" applyFill="1" applyBorder="1" applyAlignment="1" applyProtection="1">
      <alignment horizontal="center"/>
      <protection locked="0"/>
    </xf>
    <xf numFmtId="168" fontId="8" fillId="0" borderId="12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168" fontId="8" fillId="0" borderId="12" xfId="0" applyNumberFormat="1" applyFont="1" applyFill="1" applyBorder="1" applyAlignment="1" applyProtection="1">
      <alignment/>
      <protection locked="0"/>
    </xf>
    <xf numFmtId="169" fontId="11" fillId="0" borderId="12" xfId="0" applyNumberFormat="1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 quotePrefix="1">
      <alignment horizontal="center"/>
      <protection locked="0"/>
    </xf>
    <xf numFmtId="168" fontId="8" fillId="0" borderId="49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168" fontId="8" fillId="0" borderId="12" xfId="0" applyNumberFormat="1" applyFont="1" applyFill="1" applyBorder="1" applyAlignment="1" applyProtection="1" quotePrefix="1">
      <alignment horizontal="center"/>
      <protection locked="0"/>
    </xf>
    <xf numFmtId="3" fontId="6" fillId="0" borderId="48" xfId="0" applyNumberFormat="1" applyFont="1" applyBorder="1" applyAlignment="1" applyProtection="1">
      <alignment horizontal="centerContinuous"/>
      <protection locked="0"/>
    </xf>
    <xf numFmtId="4" fontId="0" fillId="0" borderId="48" xfId="0" applyNumberFormat="1" applyBorder="1" applyAlignment="1" applyProtection="1">
      <alignment horizontal="centerContinuous"/>
      <protection locked="0"/>
    </xf>
    <xf numFmtId="3" fontId="0" fillId="0" borderId="48" xfId="0" applyNumberFormat="1" applyBorder="1" applyAlignment="1" applyProtection="1">
      <alignment horizontal="centerContinuous"/>
      <protection locked="0"/>
    </xf>
    <xf numFmtId="169" fontId="0" fillId="0" borderId="48" xfId="0" applyNumberFormat="1" applyBorder="1" applyAlignment="1" applyProtection="1">
      <alignment horizontal="centerContinuous"/>
      <protection locked="0"/>
    </xf>
    <xf numFmtId="0" fontId="0" fillId="0" borderId="48" xfId="0" applyBorder="1" applyAlignment="1" applyProtection="1">
      <alignment horizontal="centerContinuous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69" fontId="8" fillId="0" borderId="13" xfId="0" applyNumberFormat="1" applyFont="1" applyFill="1" applyBorder="1" applyAlignment="1" applyProtection="1">
      <alignment horizontal="center"/>
      <protection locked="0"/>
    </xf>
    <xf numFmtId="169" fontId="1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wrapText="1"/>
      <protection locked="0"/>
    </xf>
    <xf numFmtId="3" fontId="8" fillId="0" borderId="12" xfId="0" applyNumberFormat="1" applyFont="1" applyFill="1" applyBorder="1" applyAlignment="1" applyProtection="1">
      <alignment horizontal="center" wrapText="1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8" fillId="0" borderId="38" xfId="0" applyNumberFormat="1" applyFont="1" applyFill="1" applyBorder="1" applyAlignment="1" applyProtection="1">
      <alignment horizontal="center" wrapText="1"/>
      <protection locked="0"/>
    </xf>
    <xf numFmtId="3" fontId="3" fillId="0" borderId="38" xfId="0" applyNumberFormat="1" applyFont="1" applyFill="1" applyBorder="1" applyAlignment="1" applyProtection="1">
      <alignment horizont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3" fillId="0" borderId="46" xfId="0" applyNumberFormat="1" applyFont="1" applyBorder="1" applyAlignment="1" applyProtection="1">
      <alignment vertical="center"/>
      <protection locked="0"/>
    </xf>
    <xf numFmtId="168" fontId="8" fillId="0" borderId="46" xfId="0" applyNumberFormat="1" applyFont="1" applyFill="1" applyBorder="1" applyAlignment="1" applyProtection="1">
      <alignment vertical="center"/>
      <protection locked="0"/>
    </xf>
    <xf numFmtId="168" fontId="8" fillId="0" borderId="21" xfId="0" applyNumberFormat="1" applyFont="1" applyFill="1" applyBorder="1" applyAlignment="1" applyProtection="1">
      <alignment vertical="center"/>
      <protection locked="0"/>
    </xf>
    <xf numFmtId="168" fontId="8" fillId="0" borderId="21" xfId="0" applyNumberFormat="1" applyFont="1" applyFill="1" applyBorder="1" applyAlignment="1" applyProtection="1">
      <alignment/>
      <protection locked="0"/>
    </xf>
    <xf numFmtId="168" fontId="8" fillId="0" borderId="56" xfId="0" applyNumberFormat="1" applyFont="1" applyFill="1" applyBorder="1" applyAlignment="1" applyProtection="1">
      <alignment vertical="center"/>
      <protection locked="0"/>
    </xf>
    <xf numFmtId="3" fontId="11" fillId="0" borderId="57" xfId="0" applyNumberFormat="1" applyFont="1" applyBorder="1" applyAlignment="1" applyProtection="1">
      <alignment vertical="center"/>
      <protection locked="0"/>
    </xf>
    <xf numFmtId="3" fontId="11" fillId="0" borderId="52" xfId="0" applyNumberFormat="1" applyFont="1" applyBorder="1" applyAlignment="1" applyProtection="1">
      <alignment vertical="center"/>
      <protection locked="0"/>
    </xf>
    <xf numFmtId="0" fontId="11" fillId="0" borderId="52" xfId="0" applyFont="1" applyBorder="1" applyAlignment="1" applyProtection="1">
      <alignment/>
      <protection locked="0"/>
    </xf>
    <xf numFmtId="3" fontId="11" fillId="0" borderId="58" xfId="0" applyNumberFormat="1" applyFont="1" applyBorder="1" applyAlignment="1" applyProtection="1">
      <alignment/>
      <protection locked="0"/>
    </xf>
    <xf numFmtId="168" fontId="8" fillId="0" borderId="2" xfId="0" applyNumberFormat="1" applyFont="1" applyFill="1" applyBorder="1" applyAlignment="1" applyProtection="1">
      <alignment horizontal="center"/>
      <protection locked="0"/>
    </xf>
    <xf numFmtId="168" fontId="8" fillId="0" borderId="33" xfId="0" applyNumberFormat="1" applyFont="1" applyFill="1" applyBorder="1" applyAlignment="1" applyProtection="1" quotePrefix="1">
      <alignment horizontal="center"/>
      <protection locked="0"/>
    </xf>
    <xf numFmtId="168" fontId="8" fillId="0" borderId="21" xfId="0" applyNumberFormat="1" applyFont="1" applyFill="1" applyBorder="1" applyAlignment="1" applyProtection="1">
      <alignment horizontal="center"/>
      <protection locked="0"/>
    </xf>
    <xf numFmtId="168" fontId="8" fillId="0" borderId="59" xfId="0" applyNumberFormat="1" applyFont="1" applyFill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 vertical="center"/>
      <protection locked="0"/>
    </xf>
    <xf numFmtId="3" fontId="11" fillId="0" borderId="46" xfId="0" applyNumberFormat="1" applyFont="1" applyBorder="1" applyAlignment="1" applyProtection="1">
      <alignment/>
      <protection locked="0"/>
    </xf>
    <xf numFmtId="169" fontId="8" fillId="0" borderId="30" xfId="0" applyNumberFormat="1" applyFont="1" applyFill="1" applyBorder="1" applyAlignment="1" applyProtection="1">
      <alignment horizontal="centerContinuous"/>
      <protection locked="0"/>
    </xf>
    <xf numFmtId="169" fontId="8" fillId="0" borderId="60" xfId="0" applyNumberFormat="1" applyFont="1" applyFill="1" applyBorder="1" applyAlignment="1" applyProtection="1">
      <alignment horizontal="centerContinuous"/>
      <protection locked="0"/>
    </xf>
    <xf numFmtId="169" fontId="7" fillId="0" borderId="35" xfId="0" applyNumberFormat="1" applyFont="1" applyFill="1" applyBorder="1" applyAlignment="1" applyProtection="1">
      <alignment horizontal="center"/>
      <protection locked="0"/>
    </xf>
    <xf numFmtId="169" fontId="10" fillId="0" borderId="12" xfId="0" applyNumberFormat="1" applyFont="1" applyFill="1" applyBorder="1" applyAlignment="1" applyProtection="1" quotePrefix="1">
      <alignment horizontal="center"/>
      <protection locked="0"/>
    </xf>
    <xf numFmtId="169" fontId="7" fillId="0" borderId="38" xfId="0" applyNumberFormat="1" applyFont="1" applyFill="1" applyBorder="1" applyAlignment="1" applyProtection="1">
      <alignment horizont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8" fillId="0" borderId="62" xfId="0" applyFont="1" applyFill="1" applyBorder="1" applyAlignment="1" applyProtection="1">
      <alignment horizont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168" fontId="8" fillId="0" borderId="64" xfId="0" applyNumberFormat="1" applyFont="1" applyBorder="1" applyAlignment="1" applyProtection="1">
      <alignment/>
      <protection locked="0"/>
    </xf>
    <xf numFmtId="168" fontId="8" fillId="0" borderId="65" xfId="0" applyNumberFormat="1" applyFont="1" applyFill="1" applyBorder="1" applyAlignment="1" applyProtection="1">
      <alignment horizontal="center"/>
      <protection locked="0"/>
    </xf>
    <xf numFmtId="168" fontId="8" fillId="0" borderId="66" xfId="0" applyNumberFormat="1" applyFont="1" applyFill="1" applyBorder="1" applyAlignment="1" applyProtection="1">
      <alignment horizontal="center"/>
      <protection locked="0"/>
    </xf>
    <xf numFmtId="168" fontId="8" fillId="0" borderId="67" xfId="0" applyNumberFormat="1" applyFont="1" applyFill="1" applyBorder="1" applyAlignment="1" applyProtection="1">
      <alignment horizontal="center"/>
      <protection locked="0"/>
    </xf>
    <xf numFmtId="168" fontId="8" fillId="0" borderId="66" xfId="0" applyNumberFormat="1" applyFont="1" applyBorder="1" applyAlignment="1" applyProtection="1">
      <alignment/>
      <protection locked="0"/>
    </xf>
    <xf numFmtId="3" fontId="8" fillId="0" borderId="38" xfId="0" applyNumberFormat="1" applyFont="1" applyBorder="1" applyAlignment="1" applyProtection="1">
      <alignment/>
      <protection locked="0"/>
    </xf>
    <xf numFmtId="4" fontId="11" fillId="0" borderId="38" xfId="0" applyNumberFormat="1" applyFont="1" applyBorder="1" applyAlignment="1" applyProtection="1">
      <alignment/>
      <protection locked="0"/>
    </xf>
    <xf numFmtId="168" fontId="11" fillId="0" borderId="38" xfId="0" applyNumberFormat="1" applyFont="1" applyBorder="1" applyAlignment="1" applyProtection="1">
      <alignment/>
      <protection locked="0"/>
    </xf>
    <xf numFmtId="168" fontId="8" fillId="0" borderId="67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 vertical="center"/>
      <protection locked="0"/>
    </xf>
    <xf numFmtId="3" fontId="10" fillId="0" borderId="57" xfId="0" applyNumberFormat="1" applyFont="1" applyBorder="1" applyAlignment="1" applyProtection="1">
      <alignment vertical="center"/>
      <protection locked="0"/>
    </xf>
    <xf numFmtId="3" fontId="10" fillId="0" borderId="52" xfId="0" applyNumberFormat="1" applyFont="1" applyBorder="1" applyAlignment="1" applyProtection="1">
      <alignment vertical="center"/>
      <protection locked="0"/>
    </xf>
    <xf numFmtId="3" fontId="11" fillId="0" borderId="52" xfId="0" applyNumberFormat="1" applyFont="1" applyBorder="1" applyAlignment="1" applyProtection="1">
      <alignment/>
      <protection locked="0"/>
    </xf>
    <xf numFmtId="3" fontId="13" fillId="0" borderId="58" xfId="0" applyNumberFormat="1" applyFont="1" applyBorder="1" applyAlignment="1" applyProtection="1">
      <alignment vertical="center"/>
      <protection locked="0"/>
    </xf>
    <xf numFmtId="9" fontId="11" fillId="0" borderId="12" xfId="20" applyFont="1" applyBorder="1" applyAlignment="1" applyProtection="1">
      <alignment vertical="center"/>
      <protection locked="0"/>
    </xf>
    <xf numFmtId="169" fontId="8" fillId="0" borderId="31" xfId="0" applyNumberFormat="1" applyFont="1" applyFill="1" applyBorder="1" applyAlignment="1" applyProtection="1">
      <alignment horizontal="center"/>
      <protection locked="0"/>
    </xf>
    <xf numFmtId="169" fontId="8" fillId="0" borderId="49" xfId="0" applyNumberFormat="1" applyFont="1" applyFill="1" applyBorder="1" applyAlignment="1" applyProtection="1">
      <alignment horizontal="centerContinuous"/>
      <protection locked="0"/>
    </xf>
    <xf numFmtId="169" fontId="8" fillId="0" borderId="12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3" fontId="8" fillId="0" borderId="68" xfId="0" applyNumberFormat="1" applyFont="1" applyFill="1" applyBorder="1" applyAlignment="1" applyProtection="1">
      <alignment/>
      <protection locked="0"/>
    </xf>
    <xf numFmtId="3" fontId="8" fillId="0" borderId="69" xfId="0" applyNumberFormat="1" applyFont="1" applyFill="1" applyBorder="1" applyAlignment="1" applyProtection="1">
      <alignment/>
      <protection locked="0"/>
    </xf>
    <xf numFmtId="3" fontId="8" fillId="0" borderId="59" xfId="0" applyNumberFormat="1" applyFont="1" applyFill="1" applyBorder="1" applyAlignment="1" applyProtection="1">
      <alignment horizontal="center"/>
      <protection locked="0"/>
    </xf>
    <xf numFmtId="4" fontId="8" fillId="0" borderId="37" xfId="0" applyNumberFormat="1" applyFont="1" applyFill="1" applyBorder="1" applyAlignment="1" applyProtection="1">
      <alignment horizontal="center"/>
      <protection locked="0"/>
    </xf>
    <xf numFmtId="3" fontId="3" fillId="0" borderId="54" xfId="0" applyNumberFormat="1" applyFont="1" applyBorder="1" applyAlignment="1" applyProtection="1">
      <alignment/>
      <protection locked="0"/>
    </xf>
    <xf numFmtId="3" fontId="10" fillId="0" borderId="55" xfId="0" applyNumberFormat="1" applyFont="1" applyBorder="1" applyAlignment="1" applyProtection="1">
      <alignment/>
      <protection locked="0"/>
    </xf>
    <xf numFmtId="169" fontId="8" fillId="0" borderId="51" xfId="0" applyNumberFormat="1" applyFont="1" applyFill="1" applyBorder="1" applyAlignment="1" applyProtection="1">
      <alignment horizontal="centerContinuous"/>
      <protection locked="0"/>
    </xf>
    <xf numFmtId="169" fontId="8" fillId="0" borderId="52" xfId="0" applyNumberFormat="1" applyFont="1" applyFill="1" applyBorder="1" applyAlignment="1" applyProtection="1">
      <alignment horizontal="center"/>
      <protection locked="0"/>
    </xf>
    <xf numFmtId="169" fontId="10" fillId="0" borderId="52" xfId="0" applyNumberFormat="1" applyFont="1" applyFill="1" applyBorder="1" applyAlignment="1" applyProtection="1" quotePrefix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9" fontId="11" fillId="0" borderId="52" xfId="20" applyFont="1" applyBorder="1" applyAlignment="1" applyProtection="1">
      <alignment vertical="center"/>
      <protection locked="0"/>
    </xf>
    <xf numFmtId="9" fontId="11" fillId="0" borderId="53" xfId="20" applyFont="1" applyBorder="1" applyAlignment="1" applyProtection="1">
      <alignment vertical="center"/>
      <protection locked="0"/>
    </xf>
    <xf numFmtId="9" fontId="11" fillId="0" borderId="54" xfId="20" applyFont="1" applyBorder="1" applyAlignment="1" applyProtection="1">
      <alignment vertical="center"/>
      <protection locked="0"/>
    </xf>
    <xf numFmtId="9" fontId="11" fillId="0" borderId="55" xfId="20" applyFont="1" applyBorder="1" applyAlignment="1" applyProtection="1">
      <alignment vertical="center"/>
      <protection locked="0"/>
    </xf>
    <xf numFmtId="0" fontId="8" fillId="0" borderId="1" xfId="19" applyFont="1" applyFill="1" applyBorder="1" applyAlignment="1" applyProtection="1">
      <alignment horizontal="center" vertical="center"/>
      <protection locked="0"/>
    </xf>
    <xf numFmtId="169" fontId="10" fillId="0" borderId="47" xfId="19" applyNumberFormat="1" applyFont="1" applyFill="1" applyBorder="1" applyAlignment="1" applyProtection="1">
      <alignment horizontal="center" wrapText="1"/>
      <protection locked="0"/>
    </xf>
    <xf numFmtId="169" fontId="10" fillId="0" borderId="70" xfId="19" applyNumberFormat="1" applyFont="1" applyFill="1" applyBorder="1" applyAlignment="1" applyProtection="1">
      <alignment horizontal="center" wrapText="1"/>
      <protection locked="0"/>
    </xf>
    <xf numFmtId="0" fontId="2" fillId="0" borderId="71" xfId="19" applyBorder="1" applyAlignment="1">
      <alignment/>
      <protection/>
    </xf>
    <xf numFmtId="0" fontId="8" fillId="0" borderId="11" xfId="19" applyFont="1" applyFill="1" applyBorder="1" applyAlignment="1" applyProtection="1">
      <alignment horizontal="center" vertical="center"/>
      <protection locked="0"/>
    </xf>
    <xf numFmtId="0" fontId="8" fillId="0" borderId="5" xfId="19" applyFont="1" applyFill="1" applyBorder="1" applyAlignment="1" applyProtection="1">
      <alignment horizontal="center" vertical="center"/>
      <protection locked="0"/>
    </xf>
    <xf numFmtId="0" fontId="12" fillId="0" borderId="15" xfId="19" applyFont="1" applyFill="1" applyBorder="1" applyAlignment="1" applyProtection="1">
      <alignment horizontal="center" vertical="center"/>
      <protection locked="0"/>
    </xf>
    <xf numFmtId="9" fontId="11" fillId="0" borderId="46" xfId="20" applyFont="1" applyBorder="1" applyAlignment="1" applyProtection="1">
      <alignment vertical="center"/>
      <protection locked="0"/>
    </xf>
    <xf numFmtId="9" fontId="11" fillId="0" borderId="58" xfId="20" applyFont="1" applyBorder="1" applyAlignment="1" applyProtection="1">
      <alignment vertical="center"/>
      <protection locked="0"/>
    </xf>
    <xf numFmtId="9" fontId="11" fillId="0" borderId="35" xfId="20" applyFont="1" applyBorder="1" applyAlignment="1" applyProtection="1">
      <alignment vertical="center"/>
      <protection locked="0"/>
    </xf>
    <xf numFmtId="9" fontId="11" fillId="0" borderId="57" xfId="20" applyFont="1" applyBorder="1" applyAlignment="1" applyProtection="1">
      <alignment vertical="center"/>
      <protection locked="0"/>
    </xf>
    <xf numFmtId="9" fontId="11" fillId="0" borderId="12" xfId="20" applyFont="1" applyFill="1" applyBorder="1" applyAlignment="1" applyProtection="1">
      <alignment vertical="center"/>
      <protection locked="0"/>
    </xf>
    <xf numFmtId="9" fontId="11" fillId="0" borderId="52" xfId="20" applyFont="1" applyFill="1" applyBorder="1" applyAlignment="1" applyProtection="1">
      <alignment vertical="center"/>
      <protection locked="0"/>
    </xf>
    <xf numFmtId="169" fontId="7" fillId="0" borderId="12" xfId="0" applyNumberFormat="1" applyFont="1" applyFill="1" applyBorder="1" applyAlignment="1" applyProtection="1">
      <alignment horizontal="center"/>
      <protection locked="0"/>
    </xf>
    <xf numFmtId="3" fontId="3" fillId="0" borderId="38" xfId="0" applyNumberFormat="1" applyFont="1" applyBorder="1" applyAlignment="1" applyProtection="1">
      <alignment/>
      <protection locked="0"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3" fontId="11" fillId="0" borderId="35" xfId="0" applyNumberFormat="1" applyFont="1" applyFill="1" applyBorder="1" applyAlignment="1" applyProtection="1">
      <alignment horizontal="center"/>
      <protection locked="0"/>
    </xf>
    <xf numFmtId="3" fontId="7" fillId="0" borderId="35" xfId="0" applyNumberFormat="1" applyFont="1" applyFill="1" applyBorder="1" applyAlignment="1" applyProtection="1">
      <alignment horizontal="center"/>
      <protection locked="0"/>
    </xf>
    <xf numFmtId="168" fontId="8" fillId="0" borderId="74" xfId="0" applyNumberFormat="1" applyFont="1" applyFill="1" applyBorder="1" applyAlignment="1" applyProtection="1">
      <alignment horizontal="center"/>
      <protection locked="0"/>
    </xf>
    <xf numFmtId="168" fontId="8" fillId="0" borderId="75" xfId="0" applyNumberFormat="1" applyFont="1" applyBorder="1" applyAlignment="1" applyProtection="1">
      <alignment/>
      <protection locked="0"/>
    </xf>
    <xf numFmtId="3" fontId="8" fillId="0" borderId="33" xfId="0" applyNumberFormat="1" applyFont="1" applyFill="1" applyBorder="1" applyAlignment="1" applyProtection="1">
      <alignment horizontal="center"/>
      <protection locked="0"/>
    </xf>
    <xf numFmtId="3" fontId="8" fillId="0" borderId="21" xfId="0" applyNumberFormat="1" applyFont="1" applyBorder="1" applyAlignment="1" applyProtection="1">
      <alignment vertical="center"/>
      <protection locked="0"/>
    </xf>
    <xf numFmtId="3" fontId="11" fillId="0" borderId="21" xfId="0" applyNumberFormat="1" applyFont="1" applyBorder="1" applyAlignment="1" applyProtection="1">
      <alignment/>
      <protection locked="0"/>
    </xf>
    <xf numFmtId="3" fontId="11" fillId="0" borderId="56" xfId="0" applyNumberFormat="1" applyFont="1" applyBorder="1" applyAlignment="1" applyProtection="1">
      <alignment/>
      <protection locked="0"/>
    </xf>
    <xf numFmtId="3" fontId="0" fillId="0" borderId="52" xfId="0" applyNumberFormat="1" applyFont="1" applyBorder="1" applyAlignment="1" applyProtection="1">
      <alignment/>
      <protection locked="0"/>
    </xf>
    <xf numFmtId="3" fontId="0" fillId="0" borderId="58" xfId="0" applyNumberFormat="1" applyFont="1" applyBorder="1" applyAlignment="1" applyProtection="1">
      <alignment/>
      <protection locked="0"/>
    </xf>
    <xf numFmtId="169" fontId="8" fillId="0" borderId="47" xfId="0" applyNumberFormat="1" applyFont="1" applyFill="1" applyBorder="1" applyAlignment="1" applyProtection="1">
      <alignment horizontal="centerContinuous"/>
      <protection locked="0"/>
    </xf>
    <xf numFmtId="169" fontId="8" fillId="0" borderId="70" xfId="0" applyNumberFormat="1" applyFont="1" applyFill="1" applyBorder="1" applyAlignment="1" applyProtection="1">
      <alignment horizontal="centerContinuous"/>
      <protection locked="0"/>
    </xf>
    <xf numFmtId="3" fontId="9" fillId="0" borderId="76" xfId="0" applyNumberFormat="1" applyFont="1" applyFill="1" applyBorder="1" applyAlignment="1" applyProtection="1" quotePrefix="1">
      <alignment horizontal="center"/>
      <protection locked="0"/>
    </xf>
    <xf numFmtId="3" fontId="9" fillId="0" borderId="31" xfId="0" applyNumberFormat="1" applyFont="1" applyFill="1" applyBorder="1" applyAlignment="1" applyProtection="1" quotePrefix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101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401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406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401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406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501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506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601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606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501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506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106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701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706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7012014_b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7062013_b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601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606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801201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80620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901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906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2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001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006201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101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106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201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206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2012014_bi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2062013_bi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301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306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201201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170120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706201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3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206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301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306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204\prevreg03012014_b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3062013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67600</v>
          </cell>
          <cell r="H22">
            <v>146000</v>
          </cell>
          <cell r="I22">
            <v>140800</v>
          </cell>
        </row>
        <row r="23">
          <cell r="F23">
            <v>680</v>
          </cell>
          <cell r="H23">
            <v>1540</v>
          </cell>
          <cell r="I23">
            <v>350</v>
          </cell>
        </row>
        <row r="24">
          <cell r="F24">
            <v>1320</v>
          </cell>
          <cell r="H24">
            <v>3275</v>
          </cell>
          <cell r="I24">
            <v>1425</v>
          </cell>
        </row>
        <row r="25">
          <cell r="F25">
            <v>6500</v>
          </cell>
          <cell r="H25">
            <v>15820</v>
          </cell>
          <cell r="I25">
            <v>8500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3">
          <cell r="F23">
            <v>1500</v>
          </cell>
          <cell r="H23">
            <v>7800</v>
          </cell>
          <cell r="I23">
            <v>6000</v>
          </cell>
        </row>
        <row r="24">
          <cell r="F24">
            <v>5100</v>
          </cell>
          <cell r="H24">
            <v>25500</v>
          </cell>
          <cell r="I24">
            <v>20000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3"/>
    </sheetNames>
    <sheetDataSet>
      <sheetData sheetId="1">
        <row r="23">
          <cell r="F23">
            <v>1680</v>
          </cell>
          <cell r="H23">
            <v>8400</v>
          </cell>
        </row>
        <row r="24">
          <cell r="F24">
            <v>3900</v>
          </cell>
          <cell r="H24">
            <v>23400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1000</v>
          </cell>
          <cell r="H22">
            <v>2800</v>
          </cell>
          <cell r="I22">
            <v>2000</v>
          </cell>
        </row>
        <row r="23">
          <cell r="F23">
            <v>15800</v>
          </cell>
          <cell r="H23">
            <v>73800</v>
          </cell>
          <cell r="I23">
            <v>68500</v>
          </cell>
        </row>
        <row r="24">
          <cell r="F24">
            <v>15900</v>
          </cell>
          <cell r="H24">
            <v>58700</v>
          </cell>
          <cell r="I24">
            <v>56400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3"/>
    </sheetNames>
    <sheetDataSet>
      <sheetData sheetId="1">
        <row r="22">
          <cell r="F22">
            <v>1000</v>
          </cell>
          <cell r="H22">
            <v>2700</v>
          </cell>
        </row>
        <row r="23">
          <cell r="F23">
            <v>18500</v>
          </cell>
          <cell r="H23">
            <v>89100</v>
          </cell>
        </row>
        <row r="24">
          <cell r="F24">
            <v>14100</v>
          </cell>
          <cell r="H24">
            <v>73000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22450</v>
          </cell>
          <cell r="H22">
            <v>39470</v>
          </cell>
          <cell r="I22">
            <v>36000</v>
          </cell>
        </row>
        <row r="23">
          <cell r="F23">
            <v>925</v>
          </cell>
          <cell r="H23">
            <v>3000</v>
          </cell>
          <cell r="I23">
            <v>1700</v>
          </cell>
        </row>
        <row r="24">
          <cell r="F24">
            <v>163</v>
          </cell>
          <cell r="H24">
            <v>270</v>
          </cell>
          <cell r="I24">
            <v>200</v>
          </cell>
        </row>
        <row r="25">
          <cell r="F25">
            <v>3465</v>
          </cell>
          <cell r="H25">
            <v>11500</v>
          </cell>
          <cell r="I25">
            <v>11500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3"/>
    </sheetNames>
    <sheetDataSet>
      <sheetData sheetId="1">
        <row r="22">
          <cell r="F22">
            <v>25970</v>
          </cell>
          <cell r="H22">
            <v>63400</v>
          </cell>
        </row>
        <row r="23">
          <cell r="F23">
            <v>1325</v>
          </cell>
          <cell r="H23">
            <v>4900</v>
          </cell>
        </row>
        <row r="24">
          <cell r="F24">
            <v>180</v>
          </cell>
          <cell r="H24">
            <v>280</v>
          </cell>
        </row>
        <row r="25">
          <cell r="F25">
            <v>4340</v>
          </cell>
          <cell r="H25">
            <v>12780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8400</v>
          </cell>
          <cell r="H22">
            <v>15250</v>
          </cell>
          <cell r="I22">
            <v>13000</v>
          </cell>
        </row>
        <row r="23">
          <cell r="F23">
            <v>840</v>
          </cell>
          <cell r="H23">
            <v>2200</v>
          </cell>
          <cell r="I23">
            <v>1710</v>
          </cell>
        </row>
        <row r="24">
          <cell r="F24">
            <v>0</v>
          </cell>
        </row>
        <row r="25">
          <cell r="F25">
            <v>350</v>
          </cell>
          <cell r="H25">
            <v>970</v>
          </cell>
          <cell r="I25">
            <v>1070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3"/>
    </sheetNames>
    <sheetDataSet>
      <sheetData sheetId="1">
        <row r="22">
          <cell r="F22">
            <v>7780</v>
          </cell>
          <cell r="H22">
            <v>14400</v>
          </cell>
        </row>
        <row r="23">
          <cell r="F23">
            <v>970</v>
          </cell>
          <cell r="H23">
            <v>2400</v>
          </cell>
        </row>
        <row r="24">
          <cell r="F24">
            <v>0</v>
          </cell>
        </row>
        <row r="25">
          <cell r="F25">
            <v>290</v>
          </cell>
          <cell r="H25">
            <v>770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15890</v>
          </cell>
          <cell r="H22">
            <v>34903</v>
          </cell>
          <cell r="I22">
            <v>33950</v>
          </cell>
        </row>
        <row r="23">
          <cell r="F23">
            <v>15450</v>
          </cell>
          <cell r="H23">
            <v>69400</v>
          </cell>
          <cell r="I23">
            <v>58100</v>
          </cell>
        </row>
        <row r="24">
          <cell r="F24">
            <v>4500</v>
          </cell>
          <cell r="H24">
            <v>15120</v>
          </cell>
          <cell r="I24">
            <v>12050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3"/>
    </sheetNames>
    <sheetDataSet>
      <sheetData sheetId="1">
        <row r="22">
          <cell r="F22">
            <v>21420</v>
          </cell>
          <cell r="H22">
            <v>61307</v>
          </cell>
        </row>
        <row r="23">
          <cell r="F23">
            <v>16340</v>
          </cell>
          <cell r="H23">
            <v>73120</v>
          </cell>
        </row>
        <row r="24">
          <cell r="F24">
            <v>4100</v>
          </cell>
          <cell r="H24">
            <v>20564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3"/>
    </sheetNames>
    <sheetDataSet>
      <sheetData sheetId="1">
        <row r="22">
          <cell r="F22">
            <v>54700</v>
          </cell>
          <cell r="H22">
            <v>133400</v>
          </cell>
        </row>
        <row r="23">
          <cell r="F23">
            <v>720</v>
          </cell>
          <cell r="H23">
            <v>1685</v>
          </cell>
        </row>
        <row r="24">
          <cell r="F24">
            <v>1360</v>
          </cell>
          <cell r="H24">
            <v>3220</v>
          </cell>
        </row>
        <row r="25">
          <cell r="F25">
            <v>6050</v>
          </cell>
          <cell r="H25">
            <v>15610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19200</v>
          </cell>
          <cell r="H22">
            <v>42000</v>
          </cell>
          <cell r="I22">
            <v>38000</v>
          </cell>
        </row>
        <row r="23">
          <cell r="F23">
            <v>7450</v>
          </cell>
          <cell r="H23">
            <v>29800</v>
          </cell>
          <cell r="I23">
            <v>23000</v>
          </cell>
        </row>
        <row r="24">
          <cell r="F24">
            <v>1580</v>
          </cell>
          <cell r="H24">
            <v>5670</v>
          </cell>
          <cell r="I24">
            <v>3000</v>
          </cell>
        </row>
        <row r="25">
          <cell r="F25">
            <v>40</v>
          </cell>
          <cell r="H25">
            <v>80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"/>
    </sheetNames>
    <sheetDataSet>
      <sheetData sheetId="1">
        <row r="22">
          <cell r="F22">
            <v>9000</v>
          </cell>
          <cell r="H22">
            <v>27000</v>
          </cell>
        </row>
        <row r="23">
          <cell r="F23">
            <v>5750</v>
          </cell>
          <cell r="H23">
            <v>24500</v>
          </cell>
        </row>
        <row r="24">
          <cell r="F24">
            <v>750</v>
          </cell>
          <cell r="H24">
            <v>3400</v>
          </cell>
        </row>
        <row r="25">
          <cell r="F2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620</v>
          </cell>
          <cell r="H22">
            <v>1500</v>
          </cell>
          <cell r="I22">
            <v>1500</v>
          </cell>
        </row>
        <row r="23">
          <cell r="F23">
            <v>50</v>
          </cell>
          <cell r="H23">
            <v>175</v>
          </cell>
          <cell r="I23">
            <v>30</v>
          </cell>
        </row>
        <row r="24">
          <cell r="F24">
            <v>0</v>
          </cell>
        </row>
        <row r="25">
          <cell r="F25">
            <v>1500</v>
          </cell>
          <cell r="H25">
            <v>5000</v>
          </cell>
          <cell r="I25">
            <v>4800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_bis"/>
    </sheetNames>
    <sheetDataSet>
      <sheetData sheetId="1">
        <row r="22">
          <cell r="F22">
            <v>540</v>
          </cell>
          <cell r="H22">
            <v>1780</v>
          </cell>
        </row>
        <row r="23">
          <cell r="F23">
            <v>40</v>
          </cell>
          <cell r="H23">
            <v>160</v>
          </cell>
        </row>
        <row r="24">
          <cell r="F24">
            <v>0</v>
          </cell>
        </row>
        <row r="25">
          <cell r="F25">
            <v>1600</v>
          </cell>
          <cell r="H25">
            <v>5600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22">
          <cell r="F22">
            <v>151</v>
          </cell>
          <cell r="H22">
            <v>358.1</v>
          </cell>
          <cell r="I22">
            <v>245</v>
          </cell>
        </row>
        <row r="23">
          <cell r="F23">
            <v>1956</v>
          </cell>
          <cell r="H23">
            <v>8382.7</v>
          </cell>
          <cell r="I23">
            <v>4990</v>
          </cell>
        </row>
        <row r="24">
          <cell r="F24">
            <v>1239</v>
          </cell>
          <cell r="H24">
            <v>4099.8</v>
          </cell>
          <cell r="I24">
            <v>1390</v>
          </cell>
        </row>
        <row r="25">
          <cell r="F25">
            <v>2</v>
          </cell>
          <cell r="H25">
            <v>5.6</v>
          </cell>
          <cell r="I2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6062013"/>
    </sheetNames>
    <sheetDataSet>
      <sheetData sheetId="1">
        <row r="22">
          <cell r="F22">
            <v>71</v>
          </cell>
          <cell r="H22">
            <v>169</v>
          </cell>
        </row>
        <row r="23">
          <cell r="F23">
            <v>2901</v>
          </cell>
          <cell r="H23">
            <v>12359</v>
          </cell>
        </row>
        <row r="24">
          <cell r="F24">
            <v>1306</v>
          </cell>
          <cell r="H24">
            <v>4302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40820</v>
          </cell>
          <cell r="H22">
            <v>95350</v>
          </cell>
          <cell r="I22">
            <v>91000</v>
          </cell>
        </row>
        <row r="23">
          <cell r="F23">
            <v>6350</v>
          </cell>
          <cell r="H23">
            <v>27305</v>
          </cell>
          <cell r="I23">
            <v>9700</v>
          </cell>
        </row>
        <row r="24">
          <cell r="F24">
            <v>2460</v>
          </cell>
          <cell r="H24">
            <v>7465</v>
          </cell>
          <cell r="I24">
            <v>1800</v>
          </cell>
        </row>
        <row r="25">
          <cell r="F25">
            <v>95</v>
          </cell>
          <cell r="H25">
            <v>170</v>
          </cell>
          <cell r="I25">
            <v>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3"/>
    </sheetNames>
    <sheetDataSet>
      <sheetData sheetId="1">
        <row r="22">
          <cell r="F22">
            <v>30970</v>
          </cell>
          <cell r="H22">
            <v>76140</v>
          </cell>
        </row>
        <row r="23">
          <cell r="F23">
            <v>8470</v>
          </cell>
          <cell r="H23">
            <v>31915</v>
          </cell>
        </row>
        <row r="24">
          <cell r="F24">
            <v>3260</v>
          </cell>
          <cell r="H24">
            <v>9800</v>
          </cell>
        </row>
        <row r="25">
          <cell r="F25">
            <v>70</v>
          </cell>
          <cell r="H25">
            <v>125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109400</v>
          </cell>
          <cell r="H22">
            <v>246500</v>
          </cell>
          <cell r="I22">
            <v>217000</v>
          </cell>
        </row>
        <row r="23">
          <cell r="F23">
            <v>20100</v>
          </cell>
          <cell r="H23">
            <v>76700</v>
          </cell>
          <cell r="I23">
            <v>58000</v>
          </cell>
        </row>
        <row r="24">
          <cell r="F24">
            <v>4000</v>
          </cell>
          <cell r="H24">
            <v>11500</v>
          </cell>
          <cell r="I24">
            <v>6400</v>
          </cell>
        </row>
        <row r="25">
          <cell r="F25">
            <v>300</v>
          </cell>
          <cell r="H25">
            <v>750</v>
          </cell>
          <cell r="I25">
            <v>400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3"/>
    </sheetNames>
    <sheetDataSet>
      <sheetData sheetId="1">
        <row r="22">
          <cell r="F22">
            <v>73200</v>
          </cell>
          <cell r="H22">
            <v>185000</v>
          </cell>
        </row>
        <row r="23">
          <cell r="F23">
            <v>23000</v>
          </cell>
          <cell r="H23">
            <v>83000</v>
          </cell>
        </row>
        <row r="24">
          <cell r="F24">
            <v>4000</v>
          </cell>
          <cell r="H24">
            <v>12000</v>
          </cell>
        </row>
        <row r="25">
          <cell r="F25">
            <v>350</v>
          </cell>
          <cell r="H25">
            <v>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SE"/>
      <sheetName val="AV"/>
      <sheetName val="MA"/>
      <sheetName val="SO"/>
      <sheetName val="TR"/>
      <sheetName val="SA"/>
      <sheetName val="MI"/>
      <sheetName val="AL"/>
      <sheetName val="CO"/>
      <sheetName val="TO"/>
      <sheetName val="SJ"/>
      <sheetName val="LI"/>
      <sheetName val="PO"/>
      <sheetName val="FE"/>
      <sheetName val="LU"/>
      <sheetName val="NA"/>
      <sheetName val="TC"/>
      <sheetName val="France collecte 1213"/>
    </sheetNames>
    <sheetDataSet>
      <sheetData sheetId="12">
        <row r="168">
          <cell r="AC168">
            <v>109295.63600000001</v>
          </cell>
          <cell r="AI168">
            <v>131731.69900000002</v>
          </cell>
        </row>
        <row r="169">
          <cell r="AC169">
            <v>22677.252</v>
          </cell>
          <cell r="AI169">
            <v>26561.173</v>
          </cell>
        </row>
        <row r="170">
          <cell r="AC170">
            <v>67232.687</v>
          </cell>
          <cell r="AI170">
            <v>74414.20300000001</v>
          </cell>
        </row>
        <row r="171">
          <cell r="AC171">
            <v>9575.877</v>
          </cell>
          <cell r="AI171">
            <v>11892.02</v>
          </cell>
        </row>
        <row r="172">
          <cell r="AC172">
            <v>59</v>
          </cell>
          <cell r="AI172">
            <v>59</v>
          </cell>
        </row>
        <row r="173">
          <cell r="AC173">
            <v>2111.2870000000003</v>
          </cell>
          <cell r="AI173">
            <v>2280.5490000000004</v>
          </cell>
        </row>
        <row r="174">
          <cell r="AC174">
            <v>51791.50299999999</v>
          </cell>
          <cell r="AI174">
            <v>56051.632999999994</v>
          </cell>
        </row>
        <row r="175">
          <cell r="AC175">
            <v>11754.278</v>
          </cell>
          <cell r="AI175">
            <v>12020.315</v>
          </cell>
        </row>
        <row r="176">
          <cell r="AC176">
            <v>52476.88900000001</v>
          </cell>
          <cell r="AI176">
            <v>54705.435000000005</v>
          </cell>
        </row>
        <row r="177">
          <cell r="AC177">
            <v>22823.858999999997</v>
          </cell>
          <cell r="AI177">
            <v>24344.757999999994</v>
          </cell>
        </row>
        <row r="178">
          <cell r="AC178">
            <v>1337.3759999999997</v>
          </cell>
          <cell r="AI178">
            <v>1459.9759999999999</v>
          </cell>
        </row>
        <row r="179">
          <cell r="AC179">
            <v>264.425</v>
          </cell>
          <cell r="AI179">
            <v>275.725</v>
          </cell>
        </row>
        <row r="180">
          <cell r="AC180">
            <v>59949.358</v>
          </cell>
          <cell r="AI180">
            <v>71825.751</v>
          </cell>
        </row>
        <row r="181">
          <cell r="AC181">
            <v>119453.21599999999</v>
          </cell>
          <cell r="AI181">
            <v>155804.55</v>
          </cell>
        </row>
        <row r="182">
          <cell r="AC182">
            <v>8095.548</v>
          </cell>
          <cell r="AI182">
            <v>8963.309</v>
          </cell>
        </row>
        <row r="183">
          <cell r="AC183">
            <v>302426.646</v>
          </cell>
          <cell r="AI183">
            <v>344813.49900000007</v>
          </cell>
        </row>
        <row r="184">
          <cell r="AC184">
            <v>116.276</v>
          </cell>
          <cell r="AI184">
            <v>222.476</v>
          </cell>
        </row>
        <row r="185">
          <cell r="AC185">
            <v>2040.7580000000003</v>
          </cell>
          <cell r="AI185">
            <v>2825.582</v>
          </cell>
        </row>
        <row r="186">
          <cell r="AC186">
            <v>366523.91099999996</v>
          </cell>
          <cell r="AI186">
            <v>443363.74499999994</v>
          </cell>
        </row>
        <row r="187">
          <cell r="AC187">
            <v>44329.193</v>
          </cell>
          <cell r="AI187">
            <v>47337.536</v>
          </cell>
        </row>
      </sheetData>
      <sheetData sheetId="13">
        <row r="168">
          <cell r="AC168">
            <v>8026.772999999999</v>
          </cell>
          <cell r="AI168">
            <v>9173.973999999998</v>
          </cell>
        </row>
        <row r="169">
          <cell r="AC169">
            <v>331.6</v>
          </cell>
          <cell r="AI169">
            <v>331.6</v>
          </cell>
        </row>
        <row r="170">
          <cell r="AC170">
            <v>13978.831</v>
          </cell>
          <cell r="AI170">
            <v>14935.711</v>
          </cell>
        </row>
        <row r="171">
          <cell r="AC171">
            <v>11713.506000000003</v>
          </cell>
          <cell r="AI171">
            <v>11966.991000000005</v>
          </cell>
        </row>
        <row r="172">
          <cell r="AC172">
            <v>0</v>
          </cell>
          <cell r="AI172">
            <v>0</v>
          </cell>
        </row>
        <row r="173">
          <cell r="AC173">
            <v>0</v>
          </cell>
          <cell r="AI173">
            <v>0</v>
          </cell>
        </row>
        <row r="174">
          <cell r="AC174">
            <v>11857.182</v>
          </cell>
          <cell r="AI174">
            <v>12228.818000000001</v>
          </cell>
        </row>
        <row r="175">
          <cell r="AC175">
            <v>734.1440000000001</v>
          </cell>
          <cell r="AI175">
            <v>734.1440000000001</v>
          </cell>
        </row>
        <row r="176">
          <cell r="AC176">
            <v>236.05</v>
          </cell>
          <cell r="AI176">
            <v>242.95</v>
          </cell>
        </row>
        <row r="177">
          <cell r="AC177">
            <v>85.835</v>
          </cell>
          <cell r="AI177">
            <v>85.835</v>
          </cell>
        </row>
        <row r="178">
          <cell r="AC178">
            <v>5027.32</v>
          </cell>
          <cell r="AI178">
            <v>5142.634</v>
          </cell>
        </row>
        <row r="179">
          <cell r="AC179">
            <v>18.86</v>
          </cell>
          <cell r="AI179">
            <v>18.86</v>
          </cell>
        </row>
        <row r="180">
          <cell r="AC180">
            <v>1.6</v>
          </cell>
          <cell r="AI180">
            <v>1.6</v>
          </cell>
        </row>
        <row r="181">
          <cell r="AC181">
            <v>253.04799999999997</v>
          </cell>
          <cell r="AI181">
            <v>266.828</v>
          </cell>
        </row>
        <row r="182">
          <cell r="AC182">
            <v>18.9</v>
          </cell>
          <cell r="AI182">
            <v>23.25</v>
          </cell>
        </row>
        <row r="183">
          <cell r="AC183">
            <v>168.6</v>
          </cell>
          <cell r="AI183">
            <v>168.6</v>
          </cell>
        </row>
        <row r="184">
          <cell r="AC184">
            <v>0</v>
          </cell>
          <cell r="AI184">
            <v>23.4</v>
          </cell>
        </row>
        <row r="185">
          <cell r="AC185">
            <v>0</v>
          </cell>
          <cell r="AI185">
            <v>0</v>
          </cell>
        </row>
        <row r="186">
          <cell r="AC186">
            <v>25205.756999999998</v>
          </cell>
          <cell r="AI186">
            <v>31247.246</v>
          </cell>
        </row>
        <row r="187">
          <cell r="AC187">
            <v>349.125</v>
          </cell>
          <cell r="AI187">
            <v>461.225</v>
          </cell>
        </row>
      </sheetData>
      <sheetData sheetId="15">
        <row r="168">
          <cell r="AC168">
            <v>415.6</v>
          </cell>
          <cell r="AI168">
            <v>443.3</v>
          </cell>
        </row>
        <row r="169">
          <cell r="AC169">
            <v>1495.1580000000001</v>
          </cell>
          <cell r="AI169">
            <v>1774.308</v>
          </cell>
        </row>
        <row r="170">
          <cell r="AC170">
            <v>27413.581000000002</v>
          </cell>
          <cell r="AI170">
            <v>34608.372</v>
          </cell>
        </row>
        <row r="171">
          <cell r="AC171">
            <v>359.94</v>
          </cell>
          <cell r="AI171">
            <v>384.44</v>
          </cell>
        </row>
        <row r="172">
          <cell r="AC172">
            <v>5044.23</v>
          </cell>
          <cell r="AI172">
            <v>5845.4929999999995</v>
          </cell>
        </row>
        <row r="173">
          <cell r="AC173">
            <v>74683.57599999999</v>
          </cell>
          <cell r="AI173">
            <v>81545.34399999998</v>
          </cell>
        </row>
        <row r="174">
          <cell r="AC174">
            <v>3333.1410000000005</v>
          </cell>
          <cell r="AI174">
            <v>3424.7670000000007</v>
          </cell>
        </row>
        <row r="175">
          <cell r="AC175">
            <v>2338.118</v>
          </cell>
          <cell r="AI175">
            <v>2349.974</v>
          </cell>
        </row>
        <row r="176">
          <cell r="AC176">
            <v>52664.60399999999</v>
          </cell>
          <cell r="AI176">
            <v>64271.651000000005</v>
          </cell>
        </row>
        <row r="177">
          <cell r="AC177">
            <v>13246.777000000002</v>
          </cell>
          <cell r="AI177">
            <v>17374.033</v>
          </cell>
        </row>
        <row r="178">
          <cell r="AC178">
            <v>7.3</v>
          </cell>
          <cell r="AI178">
            <v>7.3</v>
          </cell>
        </row>
        <row r="179">
          <cell r="AC179">
            <v>6075.8679999999995</v>
          </cell>
          <cell r="AI179">
            <v>6340.328</v>
          </cell>
        </row>
        <row r="180">
          <cell r="AC180">
            <v>13873.888</v>
          </cell>
          <cell r="AI180">
            <v>15624.601</v>
          </cell>
        </row>
        <row r="181">
          <cell r="AC181">
            <v>50395.568</v>
          </cell>
          <cell r="AI181">
            <v>62432.471999999994</v>
          </cell>
        </row>
        <row r="182">
          <cell r="AC182">
            <v>28186.153</v>
          </cell>
          <cell r="AI182">
            <v>35761.85</v>
          </cell>
        </row>
        <row r="183">
          <cell r="AC183">
            <v>41653.721</v>
          </cell>
          <cell r="AI183">
            <v>44931.51499999999</v>
          </cell>
        </row>
        <row r="184">
          <cell r="AC184">
            <v>17785.374</v>
          </cell>
          <cell r="AI184">
            <v>25524.342000000004</v>
          </cell>
        </row>
        <row r="185">
          <cell r="AC185">
            <v>16724.092</v>
          </cell>
          <cell r="AI185">
            <v>21752.264</v>
          </cell>
        </row>
        <row r="186">
          <cell r="AC186">
            <v>8974.088</v>
          </cell>
          <cell r="AI186">
            <v>9278.555</v>
          </cell>
        </row>
        <row r="187">
          <cell r="AC187">
            <v>3277.62</v>
          </cell>
          <cell r="AI187">
            <v>3352.1</v>
          </cell>
        </row>
      </sheetData>
      <sheetData sheetId="16">
        <row r="168">
          <cell r="AC168">
            <v>835.305</v>
          </cell>
          <cell r="AI168">
            <v>924.305</v>
          </cell>
        </row>
        <row r="169">
          <cell r="AC169">
            <v>34.4</v>
          </cell>
          <cell r="AI169">
            <v>89.5</v>
          </cell>
        </row>
        <row r="170">
          <cell r="AC170">
            <v>1646.6830000000002</v>
          </cell>
          <cell r="AI170">
            <v>1900.2720000000002</v>
          </cell>
        </row>
        <row r="171">
          <cell r="AC171">
            <v>187.1</v>
          </cell>
          <cell r="AI171">
            <v>252.7</v>
          </cell>
        </row>
        <row r="172">
          <cell r="AC172">
            <v>14581.339000000002</v>
          </cell>
          <cell r="AI172">
            <v>17116.205</v>
          </cell>
        </row>
        <row r="173">
          <cell r="AC173">
            <v>62215.604</v>
          </cell>
          <cell r="AI173">
            <v>69187.09500000002</v>
          </cell>
        </row>
        <row r="174">
          <cell r="AC174">
            <v>154.296</v>
          </cell>
          <cell r="AI174">
            <v>154.296</v>
          </cell>
        </row>
        <row r="175">
          <cell r="AC175">
            <v>102.652</v>
          </cell>
          <cell r="AI175">
            <v>102.652</v>
          </cell>
        </row>
        <row r="176">
          <cell r="AC176">
            <v>16873.772</v>
          </cell>
          <cell r="AI176">
            <v>18371.653000000002</v>
          </cell>
        </row>
        <row r="177">
          <cell r="AC177">
            <v>1374.56</v>
          </cell>
          <cell r="AI177">
            <v>1941.61</v>
          </cell>
        </row>
        <row r="178">
          <cell r="AC178">
            <v>0</v>
          </cell>
          <cell r="AI178">
            <v>0</v>
          </cell>
        </row>
        <row r="179">
          <cell r="AC179">
            <v>1325.34</v>
          </cell>
          <cell r="AI179">
            <v>1442.76</v>
          </cell>
        </row>
        <row r="180">
          <cell r="AC180">
            <v>2301.455</v>
          </cell>
          <cell r="AI180">
            <v>2467.855</v>
          </cell>
        </row>
        <row r="181">
          <cell r="AC181">
            <v>4460.899</v>
          </cell>
          <cell r="AI181">
            <v>5165.619</v>
          </cell>
        </row>
        <row r="182">
          <cell r="AC182">
            <v>53413.24699999999</v>
          </cell>
          <cell r="AI182">
            <v>62163.192999999985</v>
          </cell>
        </row>
        <row r="183">
          <cell r="AC183">
            <v>749.139</v>
          </cell>
          <cell r="AI183">
            <v>954.333</v>
          </cell>
        </row>
        <row r="184">
          <cell r="AC184">
            <v>23829.389</v>
          </cell>
          <cell r="AI184">
            <v>29573.074999999993</v>
          </cell>
        </row>
        <row r="185">
          <cell r="AC185">
            <v>14085.087</v>
          </cell>
          <cell r="AI185">
            <v>15149.523</v>
          </cell>
        </row>
        <row r="186">
          <cell r="AC186">
            <v>1805.008</v>
          </cell>
          <cell r="AI186">
            <v>2084.48</v>
          </cell>
        </row>
        <row r="187">
          <cell r="AC187">
            <v>51.693</v>
          </cell>
          <cell r="AI187">
            <v>51.693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22">
          <cell r="F22">
            <v>3300</v>
          </cell>
          <cell r="H22">
            <v>9570</v>
          </cell>
          <cell r="I22">
            <v>8000</v>
          </cell>
        </row>
        <row r="23">
          <cell r="F23">
            <v>7050</v>
          </cell>
          <cell r="H23">
            <v>33135</v>
          </cell>
          <cell r="I23">
            <v>28200</v>
          </cell>
        </row>
        <row r="24">
          <cell r="F24">
            <v>13250</v>
          </cell>
          <cell r="H24">
            <v>49025</v>
          </cell>
          <cell r="I24">
            <v>46300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"/>
      <sheetName val="PrevReg10062013"/>
    </sheetNames>
    <sheetDataSet>
      <sheetData sheetId="0">
        <row r="22">
          <cell r="F22">
            <v>3585</v>
          </cell>
          <cell r="H22">
            <v>10755</v>
          </cell>
        </row>
        <row r="23">
          <cell r="F23">
            <v>9590</v>
          </cell>
          <cell r="H23">
            <v>41237</v>
          </cell>
        </row>
        <row r="24">
          <cell r="F24">
            <v>13070</v>
          </cell>
          <cell r="H24">
            <v>66657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2">
          <cell r="F22">
            <v>197960</v>
          </cell>
          <cell r="H22">
            <v>391016</v>
          </cell>
          <cell r="I22">
            <v>365000</v>
          </cell>
        </row>
        <row r="23">
          <cell r="F23">
            <v>14050</v>
          </cell>
          <cell r="H23">
            <v>55443</v>
          </cell>
          <cell r="I23">
            <v>45000</v>
          </cell>
        </row>
        <row r="24">
          <cell r="F24">
            <v>1215</v>
          </cell>
          <cell r="H24">
            <v>3308</v>
          </cell>
          <cell r="I24">
            <v>1380</v>
          </cell>
        </row>
        <row r="25">
          <cell r="F25">
            <v>405</v>
          </cell>
          <cell r="H25">
            <v>983</v>
          </cell>
          <cell r="I25">
            <v>340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3"/>
    </sheetNames>
    <sheetDataSet>
      <sheetData sheetId="0">
        <row r="22">
          <cell r="F22">
            <v>163580</v>
          </cell>
          <cell r="H22">
            <v>361291</v>
          </cell>
        </row>
        <row r="23">
          <cell r="F23">
            <v>13400</v>
          </cell>
          <cell r="H23">
            <v>55554</v>
          </cell>
        </row>
        <row r="24">
          <cell r="F24">
            <v>1270</v>
          </cell>
          <cell r="H24">
            <v>3501</v>
          </cell>
        </row>
        <row r="25">
          <cell r="F25">
            <v>360</v>
          </cell>
          <cell r="H25">
            <v>900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300</v>
          </cell>
          <cell r="H22">
            <v>750</v>
          </cell>
          <cell r="I22">
            <v>350</v>
          </cell>
        </row>
        <row r="23">
          <cell r="F23">
            <v>6900</v>
          </cell>
          <cell r="H23">
            <v>29808</v>
          </cell>
          <cell r="I23">
            <v>25100</v>
          </cell>
        </row>
        <row r="24">
          <cell r="F24">
            <v>7300</v>
          </cell>
          <cell r="H24">
            <v>28689</v>
          </cell>
          <cell r="I24">
            <v>26000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3"/>
    </sheetNames>
    <sheetDataSet>
      <sheetData sheetId="1">
        <row r="22">
          <cell r="F22">
            <v>154</v>
          </cell>
          <cell r="H22">
            <v>455.84000000000003</v>
          </cell>
        </row>
        <row r="23">
          <cell r="F23">
            <v>6364</v>
          </cell>
          <cell r="H23">
            <v>31247.24</v>
          </cell>
        </row>
        <row r="24">
          <cell r="F24">
            <v>5241</v>
          </cell>
          <cell r="H24">
            <v>30555.03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</sheetNames>
    <sheetDataSet>
      <sheetData sheetId="15">
        <row r="22">
          <cell r="F22">
            <v>1600</v>
          </cell>
          <cell r="H22">
            <v>4280</v>
          </cell>
          <cell r="I22">
            <v>3950</v>
          </cell>
        </row>
        <row r="23">
          <cell r="F23">
            <v>5800</v>
          </cell>
          <cell r="H23">
            <v>23170</v>
          </cell>
          <cell r="I23">
            <v>18400</v>
          </cell>
        </row>
        <row r="24">
          <cell r="F24">
            <v>4600</v>
          </cell>
          <cell r="H24">
            <v>16100</v>
          </cell>
          <cell r="I24">
            <v>15450</v>
          </cell>
        </row>
        <row r="25">
          <cell r="F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2062013_bis"/>
    </sheetNames>
    <sheetDataSet>
      <sheetData sheetId="0">
        <row r="22">
          <cell r="F22">
            <v>1300</v>
          </cell>
          <cell r="H22">
            <v>3250</v>
          </cell>
        </row>
        <row r="23">
          <cell r="F23">
            <v>6350</v>
          </cell>
          <cell r="H23">
            <v>28430</v>
          </cell>
        </row>
        <row r="24">
          <cell r="F24">
            <v>3450</v>
          </cell>
          <cell r="H24">
            <v>17850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213191</v>
          </cell>
          <cell r="H22">
            <v>409216</v>
          </cell>
          <cell r="I22">
            <v>350000</v>
          </cell>
        </row>
        <row r="23">
          <cell r="F23">
            <v>2847</v>
          </cell>
          <cell r="H23">
            <v>6458</v>
          </cell>
          <cell r="I23">
            <v>5000</v>
          </cell>
        </row>
        <row r="24">
          <cell r="F24">
            <v>2748</v>
          </cell>
          <cell r="H24">
            <v>4943</v>
          </cell>
          <cell r="I24">
            <v>1500</v>
          </cell>
        </row>
        <row r="25">
          <cell r="F25">
            <v>14935</v>
          </cell>
          <cell r="H25">
            <v>33606</v>
          </cell>
          <cell r="I25">
            <v>25000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3"/>
    </sheetNames>
    <sheetDataSet>
      <sheetData sheetId="1">
        <row r="22">
          <cell r="F22">
            <v>212877</v>
          </cell>
          <cell r="H22">
            <v>460792</v>
          </cell>
        </row>
        <row r="23">
          <cell r="F23">
            <v>3537</v>
          </cell>
          <cell r="H23">
            <v>11512</v>
          </cell>
        </row>
        <row r="24">
          <cell r="F24">
            <v>6300</v>
          </cell>
          <cell r="H24">
            <v>12600</v>
          </cell>
        </row>
        <row r="25">
          <cell r="F25">
            <v>13366</v>
          </cell>
          <cell r="H25">
            <v>34949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12297</v>
          </cell>
          <cell r="H22">
            <v>33108</v>
          </cell>
          <cell r="I22">
            <v>29000</v>
          </cell>
        </row>
        <row r="23">
          <cell r="F23">
            <v>1281</v>
          </cell>
          <cell r="H23">
            <v>4241</v>
          </cell>
          <cell r="I23">
            <v>1300</v>
          </cell>
        </row>
        <row r="24">
          <cell r="F24">
            <v>348</v>
          </cell>
          <cell r="H24">
            <v>951</v>
          </cell>
          <cell r="I24">
            <v>200</v>
          </cell>
        </row>
        <row r="25">
          <cell r="F25">
            <v>198</v>
          </cell>
          <cell r="H25">
            <v>416</v>
          </cell>
          <cell r="I25">
            <v>400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2">
          <cell r="F22">
            <v>27400</v>
          </cell>
          <cell r="H22">
            <v>49605</v>
          </cell>
          <cell r="I22">
            <v>40300</v>
          </cell>
        </row>
        <row r="23">
          <cell r="F23">
            <v>1000</v>
          </cell>
          <cell r="H23">
            <v>3100</v>
          </cell>
          <cell r="I23">
            <v>3100</v>
          </cell>
        </row>
        <row r="24">
          <cell r="F24">
            <v>100</v>
          </cell>
          <cell r="H24">
            <v>200</v>
          </cell>
          <cell r="I24">
            <v>85</v>
          </cell>
        </row>
        <row r="25">
          <cell r="F25">
            <v>200</v>
          </cell>
          <cell r="H25">
            <v>460</v>
          </cell>
          <cell r="I25">
            <v>400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3"/>
    </sheetNames>
    <sheetDataSet>
      <sheetData sheetId="0">
        <row r="22">
          <cell r="F22">
            <v>28300</v>
          </cell>
          <cell r="H22">
            <v>60514</v>
          </cell>
        </row>
        <row r="23">
          <cell r="F23">
            <v>1600</v>
          </cell>
          <cell r="H23">
            <v>3700</v>
          </cell>
        </row>
        <row r="24">
          <cell r="F24">
            <v>120</v>
          </cell>
          <cell r="H24">
            <v>240</v>
          </cell>
        </row>
        <row r="25">
          <cell r="F25">
            <v>150</v>
          </cell>
          <cell r="H25">
            <v>420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12">
        <row r="168">
          <cell r="AI168">
            <v>92016.69999999998</v>
          </cell>
        </row>
        <row r="169">
          <cell r="AI169">
            <v>23075.7</v>
          </cell>
        </row>
        <row r="170">
          <cell r="AI170">
            <v>43145</v>
          </cell>
        </row>
        <row r="171">
          <cell r="AI171">
            <v>5244.400000000001</v>
          </cell>
        </row>
        <row r="172">
          <cell r="AI172">
            <v>6.7</v>
          </cell>
        </row>
        <row r="173">
          <cell r="AI173">
            <v>1692.3999999999999</v>
          </cell>
        </row>
        <row r="174">
          <cell r="AI174">
            <v>33493.200000000004</v>
          </cell>
        </row>
        <row r="175">
          <cell r="AI175">
            <v>12716.900000000001</v>
          </cell>
        </row>
        <row r="176">
          <cell r="AI176">
            <v>29643.9</v>
          </cell>
        </row>
        <row r="177">
          <cell r="AI177">
            <v>35962.7</v>
          </cell>
        </row>
        <row r="178">
          <cell r="AI178">
            <v>903.6000000000001</v>
          </cell>
        </row>
        <row r="179">
          <cell r="AI179">
            <v>206.9</v>
          </cell>
        </row>
        <row r="180">
          <cell r="AI180">
            <v>68483.2</v>
          </cell>
        </row>
        <row r="181">
          <cell r="AI181">
            <v>156064.4</v>
          </cell>
        </row>
        <row r="182">
          <cell r="AI182">
            <v>7169.000000000001</v>
          </cell>
        </row>
        <row r="183">
          <cell r="AI183">
            <v>301923.2</v>
          </cell>
        </row>
        <row r="184">
          <cell r="AI184">
            <v>247.10000000000002</v>
          </cell>
        </row>
        <row r="185">
          <cell r="AI185">
            <v>1899</v>
          </cell>
        </row>
        <row r="186">
          <cell r="AI186">
            <v>259854</v>
          </cell>
        </row>
        <row r="187">
          <cell r="AI187">
            <v>37176</v>
          </cell>
        </row>
      </sheetData>
      <sheetData sheetId="13">
        <row r="168">
          <cell r="AI168">
            <v>7926.7</v>
          </cell>
        </row>
        <row r="169">
          <cell r="AI169">
            <v>492.79999999999995</v>
          </cell>
        </row>
        <row r="170">
          <cell r="AI170">
            <v>16055.199999999999</v>
          </cell>
        </row>
        <row r="171">
          <cell r="AI171">
            <v>13385.800000000001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11438.7</v>
          </cell>
        </row>
        <row r="175">
          <cell r="AI175">
            <v>1068.6</v>
          </cell>
        </row>
        <row r="176">
          <cell r="AI176">
            <v>31.9</v>
          </cell>
        </row>
        <row r="177">
          <cell r="AI177">
            <v>18.6</v>
          </cell>
        </row>
        <row r="178">
          <cell r="AI178">
            <v>4578.3</v>
          </cell>
        </row>
        <row r="179">
          <cell r="AI179">
            <v>0</v>
          </cell>
        </row>
        <row r="180">
          <cell r="AI180">
            <v>40.3</v>
          </cell>
        </row>
        <row r="181">
          <cell r="AI181">
            <v>153.3</v>
          </cell>
        </row>
        <row r="182">
          <cell r="AI182">
            <v>23.8</v>
          </cell>
        </row>
        <row r="183">
          <cell r="AI183">
            <v>300.8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22035.600000000002</v>
          </cell>
        </row>
        <row r="187">
          <cell r="AI187">
            <v>389.90000000000003</v>
          </cell>
        </row>
      </sheetData>
      <sheetData sheetId="15">
        <row r="168">
          <cell r="AI168">
            <v>309.3</v>
          </cell>
        </row>
        <row r="169">
          <cell r="AI169">
            <v>946.0000000000001</v>
          </cell>
        </row>
        <row r="170">
          <cell r="AI170">
            <v>21355.300000000003</v>
          </cell>
        </row>
        <row r="171">
          <cell r="AI171">
            <v>306.3</v>
          </cell>
        </row>
        <row r="172">
          <cell r="AI172">
            <v>4551</v>
          </cell>
        </row>
        <row r="173">
          <cell r="AI173">
            <v>61470.1</v>
          </cell>
        </row>
        <row r="174">
          <cell r="AI174">
            <v>1689.9000000000003</v>
          </cell>
        </row>
        <row r="175">
          <cell r="AI175">
            <v>1708.6000000000001</v>
          </cell>
        </row>
        <row r="176">
          <cell r="AI176">
            <v>47848.5</v>
          </cell>
        </row>
        <row r="177">
          <cell r="AI177">
            <v>19052.899999999998</v>
          </cell>
        </row>
        <row r="178">
          <cell r="AI178">
            <v>17.4</v>
          </cell>
        </row>
        <row r="179">
          <cell r="AI179">
            <v>4525.000000000001</v>
          </cell>
        </row>
        <row r="180">
          <cell r="AI180">
            <v>8501.400000000001</v>
          </cell>
        </row>
        <row r="181">
          <cell r="AI181">
            <v>43109.6</v>
          </cell>
        </row>
        <row r="182">
          <cell r="AI182">
            <v>22309.299999999996</v>
          </cell>
        </row>
        <row r="183">
          <cell r="AI183">
            <v>41215.6</v>
          </cell>
        </row>
        <row r="184">
          <cell r="AI184">
            <v>17993.3</v>
          </cell>
        </row>
        <row r="185">
          <cell r="AI185">
            <v>13622.2</v>
          </cell>
        </row>
        <row r="186">
          <cell r="AI186">
            <v>4049.600000000001</v>
          </cell>
        </row>
        <row r="187">
          <cell r="AI187">
            <v>4243.400000000001</v>
          </cell>
        </row>
      </sheetData>
      <sheetData sheetId="16">
        <row r="168">
          <cell r="AI168">
            <v>1423.3</v>
          </cell>
        </row>
        <row r="169">
          <cell r="AI169">
            <v>191.70000000000005</v>
          </cell>
        </row>
        <row r="170">
          <cell r="AI170">
            <v>1713.9</v>
          </cell>
        </row>
        <row r="171">
          <cell r="AI171">
            <v>307.1</v>
          </cell>
        </row>
        <row r="172">
          <cell r="AI172">
            <v>16300.7</v>
          </cell>
        </row>
        <row r="173">
          <cell r="AI173">
            <v>47727.6</v>
          </cell>
        </row>
        <row r="174">
          <cell r="AI174">
            <v>114.9</v>
          </cell>
        </row>
        <row r="175">
          <cell r="AI175">
            <v>175.60000000000002</v>
          </cell>
        </row>
        <row r="176">
          <cell r="AI176">
            <v>10634.800000000001</v>
          </cell>
        </row>
        <row r="177">
          <cell r="AI177">
            <v>2192.7000000000003</v>
          </cell>
        </row>
        <row r="178">
          <cell r="AI178">
            <v>15.9</v>
          </cell>
        </row>
        <row r="179">
          <cell r="AI179">
            <v>1360.4</v>
          </cell>
        </row>
        <row r="180">
          <cell r="AI180">
            <v>1619.9</v>
          </cell>
        </row>
        <row r="181">
          <cell r="AI181">
            <v>5442</v>
          </cell>
        </row>
        <row r="182">
          <cell r="AI182">
            <v>33831.9</v>
          </cell>
        </row>
        <row r="183">
          <cell r="AI183">
            <v>1316.4</v>
          </cell>
        </row>
        <row r="184">
          <cell r="AI184">
            <v>20976.100000000002</v>
          </cell>
        </row>
        <row r="185">
          <cell r="AI185">
            <v>14180.7</v>
          </cell>
        </row>
        <row r="186">
          <cell r="AI186">
            <v>1330.7000000000003</v>
          </cell>
        </row>
        <row r="187">
          <cell r="AI187">
            <v>82.1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3"/>
    </sheetNames>
    <sheetDataSet>
      <sheetData sheetId="1">
        <row r="22">
          <cell r="F22">
            <v>11650</v>
          </cell>
          <cell r="H22">
            <v>30450</v>
          </cell>
        </row>
        <row r="23">
          <cell r="F23">
            <v>1724</v>
          </cell>
          <cell r="H23">
            <v>5478</v>
          </cell>
        </row>
        <row r="24">
          <cell r="F24">
            <v>341</v>
          </cell>
          <cell r="H24">
            <v>938</v>
          </cell>
        </row>
        <row r="25">
          <cell r="F25">
            <v>255</v>
          </cell>
          <cell r="H25">
            <v>595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26700</v>
          </cell>
          <cell r="H22">
            <v>51500</v>
          </cell>
          <cell r="I22">
            <v>47000</v>
          </cell>
        </row>
        <row r="23">
          <cell r="F23">
            <v>10090</v>
          </cell>
          <cell r="H23">
            <v>39167</v>
          </cell>
          <cell r="I23">
            <v>27000</v>
          </cell>
        </row>
        <row r="24">
          <cell r="F24">
            <v>1680</v>
          </cell>
          <cell r="H24">
            <v>4368</v>
          </cell>
          <cell r="I24">
            <v>1900</v>
          </cell>
        </row>
        <row r="25">
          <cell r="F25">
            <v>7590</v>
          </cell>
          <cell r="H25">
            <v>22338</v>
          </cell>
          <cell r="I25">
            <v>18000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"/>
    </sheetNames>
    <sheetDataSet>
      <sheetData sheetId="1">
        <row r="22">
          <cell r="F22">
            <v>29700</v>
          </cell>
          <cell r="H22">
            <v>78050</v>
          </cell>
        </row>
        <row r="23">
          <cell r="F23">
            <v>10660</v>
          </cell>
          <cell r="H23">
            <v>42890</v>
          </cell>
        </row>
        <row r="24">
          <cell r="F24">
            <v>1280</v>
          </cell>
          <cell r="H24">
            <v>3456</v>
          </cell>
        </row>
        <row r="25">
          <cell r="F25">
            <v>5660</v>
          </cell>
          <cell r="H25">
            <v>16980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2">
          <cell r="F22">
            <v>3400</v>
          </cell>
          <cell r="H22">
            <v>9180</v>
          </cell>
          <cell r="I22">
            <v>6000</v>
          </cell>
        </row>
        <row r="23">
          <cell r="F23">
            <v>480</v>
          </cell>
          <cell r="H23">
            <v>1920</v>
          </cell>
          <cell r="I23">
            <v>350</v>
          </cell>
        </row>
        <row r="24">
          <cell r="F24">
            <v>460</v>
          </cell>
          <cell r="H24">
            <v>1748</v>
          </cell>
          <cell r="I24">
            <v>350</v>
          </cell>
        </row>
        <row r="25">
          <cell r="F25">
            <v>6300</v>
          </cell>
          <cell r="H25">
            <v>18900</v>
          </cell>
          <cell r="I25">
            <v>14000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_bis"/>
    </sheetNames>
    <sheetDataSet>
      <sheetData sheetId="1">
        <row r="22">
          <cell r="F22">
            <v>4690</v>
          </cell>
          <cell r="H22">
            <v>12944.4</v>
          </cell>
        </row>
        <row r="23">
          <cell r="F23">
            <v>375</v>
          </cell>
          <cell r="H23">
            <v>1226.2500000000002</v>
          </cell>
        </row>
        <row r="24">
          <cell r="F24">
            <v>355</v>
          </cell>
          <cell r="H24">
            <v>1054.35</v>
          </cell>
        </row>
        <row r="25">
          <cell r="F25">
            <v>4820</v>
          </cell>
          <cell r="H25">
            <v>13833.4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B4">
      <selection activeCell="K43" sqref="K42:K43"/>
    </sheetView>
  </sheetViews>
  <sheetFormatPr defaultColWidth="11.421875" defaultRowHeight="12.75"/>
  <cols>
    <col min="1" max="1" width="0" style="0" hidden="1" customWidth="1"/>
    <col min="2" max="2" width="26.7109375" style="0" customWidth="1"/>
    <col min="8" max="8" width="15.140625" style="0" customWidth="1"/>
    <col min="15" max="15" width="30.28125" style="0" customWidth="1"/>
    <col min="19" max="19" width="13.00390625" style="0" customWidth="1"/>
  </cols>
  <sheetData>
    <row r="1" spans="1:19" ht="12.75">
      <c r="A1" s="1">
        <v>10285</v>
      </c>
      <c r="B1" s="2" t="s">
        <v>36</v>
      </c>
      <c r="C1" s="3"/>
      <c r="D1" s="4"/>
      <c r="E1" s="3"/>
      <c r="F1" s="3"/>
      <c r="G1" s="3"/>
      <c r="H1" s="5"/>
      <c r="I1" s="6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>
        <v>18512</v>
      </c>
      <c r="B2" s="7"/>
      <c r="C2" s="3"/>
      <c r="D2" s="4"/>
      <c r="E2" s="8"/>
      <c r="F2" s="3"/>
      <c r="G2" s="3"/>
      <c r="H2" s="5"/>
      <c r="I2" s="6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>
        <v>31465</v>
      </c>
      <c r="B3" s="1"/>
      <c r="C3" s="3"/>
      <c r="D3" s="4"/>
      <c r="E3" s="3"/>
      <c r="F3" s="3"/>
      <c r="G3" s="3"/>
      <c r="H3" s="5"/>
      <c r="I3" s="6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9">
        <v>6356</v>
      </c>
      <c r="B4" s="10"/>
      <c r="C4" s="9"/>
      <c r="D4" s="8"/>
      <c r="E4" s="11"/>
      <c r="F4" s="9"/>
      <c r="G4" s="9"/>
      <c r="H4" s="9"/>
      <c r="I4" s="9"/>
      <c r="J4" s="9"/>
      <c r="K4" s="9"/>
      <c r="L4" s="9"/>
      <c r="M4" s="9"/>
      <c r="N4" s="9" t="s">
        <v>42</v>
      </c>
      <c r="O4" s="9"/>
      <c r="P4" s="9"/>
      <c r="Q4" s="9"/>
      <c r="R4" s="9"/>
      <c r="S4" s="9"/>
    </row>
    <row r="5" spans="1:19" ht="30">
      <c r="A5" s="1">
        <v>13608</v>
      </c>
      <c r="B5" s="192" t="s">
        <v>60</v>
      </c>
      <c r="C5" s="192"/>
      <c r="D5" s="193"/>
      <c r="E5" s="194"/>
      <c r="F5" s="194"/>
      <c r="G5" s="194"/>
      <c r="H5" s="194"/>
      <c r="I5" s="195"/>
      <c r="J5" s="196"/>
      <c r="K5" s="196"/>
      <c r="L5" s="196"/>
      <c r="M5" s="196"/>
      <c r="N5" s="1"/>
      <c r="O5" s="1"/>
      <c r="P5" s="1"/>
      <c r="Q5" s="1"/>
      <c r="R5" s="1"/>
      <c r="S5" s="1"/>
    </row>
    <row r="6" spans="1:19" ht="12.75">
      <c r="A6" s="1">
        <v>7877</v>
      </c>
      <c r="B6" s="12"/>
      <c r="C6" s="13"/>
      <c r="D6" s="13"/>
      <c r="E6" s="13"/>
      <c r="F6" s="13"/>
      <c r="G6" s="13"/>
      <c r="H6" s="13"/>
      <c r="I6" s="6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>
        <v>1679</v>
      </c>
      <c r="B7" s="1"/>
      <c r="C7" s="3" t="s">
        <v>41</v>
      </c>
      <c r="D7" s="4"/>
      <c r="E7" s="3"/>
      <c r="F7" s="3"/>
      <c r="G7" s="3"/>
      <c r="H7" s="5"/>
      <c r="I7" s="6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thickTop="1">
      <c r="A8" s="1">
        <v>16914</v>
      </c>
      <c r="B8" s="349" t="s">
        <v>0</v>
      </c>
      <c r="C8" s="179" t="s">
        <v>1</v>
      </c>
      <c r="D8" s="179"/>
      <c r="E8" s="179"/>
      <c r="F8" s="179"/>
      <c r="G8" s="224" t="s">
        <v>46</v>
      </c>
      <c r="H8" s="224" t="s">
        <v>43</v>
      </c>
      <c r="I8" s="225"/>
      <c r="J8" s="226" t="s">
        <v>3</v>
      </c>
      <c r="K8" s="226"/>
      <c r="L8" s="350" t="s">
        <v>49</v>
      </c>
      <c r="M8" s="351" t="s">
        <v>45</v>
      </c>
      <c r="N8" s="1"/>
      <c r="O8" s="14" t="s">
        <v>0</v>
      </c>
      <c r="P8" s="15"/>
      <c r="Q8" s="16" t="s">
        <v>1</v>
      </c>
      <c r="R8" s="17"/>
      <c r="S8" s="150" t="s">
        <v>43</v>
      </c>
    </row>
    <row r="9" spans="1:19" ht="12.75">
      <c r="A9" s="1">
        <v>7818</v>
      </c>
      <c r="B9" s="277"/>
      <c r="C9" s="180" t="s">
        <v>46</v>
      </c>
      <c r="D9" s="181" t="s">
        <v>46</v>
      </c>
      <c r="E9" s="181" t="s">
        <v>46</v>
      </c>
      <c r="F9" s="178" t="s">
        <v>47</v>
      </c>
      <c r="G9" s="227" t="s">
        <v>4</v>
      </c>
      <c r="H9" s="227" t="s">
        <v>4</v>
      </c>
      <c r="I9" s="228" t="s">
        <v>2</v>
      </c>
      <c r="J9" s="171"/>
      <c r="K9" s="229"/>
      <c r="L9" s="18"/>
      <c r="M9" s="352"/>
      <c r="N9" s="1"/>
      <c r="O9" s="19" t="s">
        <v>50</v>
      </c>
      <c r="P9" s="20"/>
      <c r="Q9" s="21"/>
      <c r="R9" s="22"/>
      <c r="S9" s="151" t="s">
        <v>4</v>
      </c>
    </row>
    <row r="10" spans="1:19" ht="12.75">
      <c r="A10" s="1">
        <v>30702</v>
      </c>
      <c r="B10" s="277"/>
      <c r="C10" s="182" t="s">
        <v>5</v>
      </c>
      <c r="D10" s="183" t="s">
        <v>6</v>
      </c>
      <c r="E10" s="184" t="s">
        <v>7</v>
      </c>
      <c r="F10" s="185" t="s">
        <v>7</v>
      </c>
      <c r="G10" s="184" t="s">
        <v>8</v>
      </c>
      <c r="H10" s="184" t="s">
        <v>8</v>
      </c>
      <c r="I10" s="161" t="s">
        <v>14</v>
      </c>
      <c r="J10" s="170" t="s">
        <v>48</v>
      </c>
      <c r="K10" s="170" t="s">
        <v>44</v>
      </c>
      <c r="L10" s="18"/>
      <c r="M10" s="352"/>
      <c r="N10" s="23"/>
      <c r="O10" s="19" t="s">
        <v>51</v>
      </c>
      <c r="P10" s="24" t="s">
        <v>5</v>
      </c>
      <c r="Q10" s="25" t="s">
        <v>6</v>
      </c>
      <c r="R10" s="24" t="s">
        <v>7</v>
      </c>
      <c r="S10" s="152" t="s">
        <v>8</v>
      </c>
    </row>
    <row r="11" spans="1:19" ht="12.75">
      <c r="A11" s="1">
        <v>31458</v>
      </c>
      <c r="B11" s="280"/>
      <c r="C11" s="186" t="s">
        <v>9</v>
      </c>
      <c r="D11" s="187" t="s">
        <v>10</v>
      </c>
      <c r="E11" s="188" t="s">
        <v>11</v>
      </c>
      <c r="F11" s="189" t="s">
        <v>11</v>
      </c>
      <c r="G11" s="188" t="s">
        <v>12</v>
      </c>
      <c r="H11" s="188" t="s">
        <v>13</v>
      </c>
      <c r="I11" s="162"/>
      <c r="J11" s="171"/>
      <c r="K11" s="172"/>
      <c r="L11" s="18"/>
      <c r="M11" s="352"/>
      <c r="N11" s="1"/>
      <c r="O11" s="28"/>
      <c r="P11" s="27" t="s">
        <v>9</v>
      </c>
      <c r="Q11" s="26" t="s">
        <v>10</v>
      </c>
      <c r="R11" s="27" t="s">
        <v>11</v>
      </c>
      <c r="S11" s="153" t="s">
        <v>13</v>
      </c>
    </row>
    <row r="12" spans="1:19" ht="12.75">
      <c r="A12" s="1">
        <v>60665</v>
      </c>
      <c r="B12" s="353" t="s">
        <v>15</v>
      </c>
      <c r="C12" s="33">
        <v>9230</v>
      </c>
      <c r="D12" s="33">
        <v>22.833152762730226</v>
      </c>
      <c r="E12" s="33">
        <v>21075</v>
      </c>
      <c r="F12" s="33">
        <v>39325</v>
      </c>
      <c r="G12" s="230">
        <v>18600</v>
      </c>
      <c r="H12" s="230">
        <v>37500.927</v>
      </c>
      <c r="I12" s="231">
        <v>-0.5040122608169126</v>
      </c>
      <c r="J12" s="173">
        <v>2475</v>
      </c>
      <c r="K12" s="173">
        <v>1824.0729999999967</v>
      </c>
      <c r="L12" s="358">
        <v>0.11743772241992882</v>
      </c>
      <c r="M12" s="359">
        <v>0.04638456452638262</v>
      </c>
      <c r="N12" s="31"/>
      <c r="O12" s="32" t="s">
        <v>15</v>
      </c>
      <c r="P12" s="29">
        <v>14350</v>
      </c>
      <c r="Q12" s="29">
        <v>27.40418118466899</v>
      </c>
      <c r="R12" s="30">
        <v>39325</v>
      </c>
      <c r="S12" s="154">
        <v>37500.927</v>
      </c>
    </row>
    <row r="13" spans="1:19" ht="12.75">
      <c r="A13" s="1">
        <v>7280</v>
      </c>
      <c r="B13" s="354" t="s">
        <v>40</v>
      </c>
      <c r="C13" s="33">
        <v>19570</v>
      </c>
      <c r="D13" s="33">
        <v>26.59018906489525</v>
      </c>
      <c r="E13" s="33">
        <v>52037</v>
      </c>
      <c r="F13" s="33">
        <v>57169</v>
      </c>
      <c r="G13" s="230">
        <v>52000</v>
      </c>
      <c r="H13" s="230">
        <v>60217.488000000005</v>
      </c>
      <c r="I13" s="231">
        <v>-0.13646348050918367</v>
      </c>
      <c r="J13" s="173">
        <v>37</v>
      </c>
      <c r="K13" s="173">
        <v>-3048.488000000005</v>
      </c>
      <c r="L13" s="330">
        <v>0.0007110325345427292</v>
      </c>
      <c r="M13" s="345">
        <v>-0.053324144204026744</v>
      </c>
      <c r="N13" s="31"/>
      <c r="O13" s="34" t="s">
        <v>40</v>
      </c>
      <c r="P13" s="29">
        <v>20300</v>
      </c>
      <c r="Q13" s="29">
        <v>28.162068965517243</v>
      </c>
      <c r="R13" s="30">
        <v>57169</v>
      </c>
      <c r="S13" s="154">
        <v>60217.488000000005</v>
      </c>
    </row>
    <row r="14" spans="1:19" ht="12.75">
      <c r="A14" s="1">
        <v>17376</v>
      </c>
      <c r="B14" s="354" t="s">
        <v>16</v>
      </c>
      <c r="C14" s="33">
        <v>165200</v>
      </c>
      <c r="D14" s="33">
        <v>25.880750605326877</v>
      </c>
      <c r="E14" s="33">
        <v>427550</v>
      </c>
      <c r="F14" s="33">
        <v>540730</v>
      </c>
      <c r="G14" s="230">
        <v>420000</v>
      </c>
      <c r="H14" s="230">
        <v>538397.3780000001</v>
      </c>
      <c r="I14" s="231">
        <v>-0.21990704791285243</v>
      </c>
      <c r="J14" s="173">
        <v>7550</v>
      </c>
      <c r="K14" s="173">
        <v>2332.6219999998575</v>
      </c>
      <c r="L14" s="330">
        <v>0.017658753362179862</v>
      </c>
      <c r="M14" s="345">
        <v>0.004313838699535549</v>
      </c>
      <c r="N14" s="31"/>
      <c r="O14" s="19" t="s">
        <v>16</v>
      </c>
      <c r="P14" s="29">
        <v>178600</v>
      </c>
      <c r="Q14" s="29">
        <v>30.27603583426652</v>
      </c>
      <c r="R14" s="30">
        <v>540730</v>
      </c>
      <c r="S14" s="154">
        <v>538397.3780000001</v>
      </c>
    </row>
    <row r="15" spans="1:19" ht="12.75">
      <c r="A15" s="1">
        <v>26391</v>
      </c>
      <c r="B15" s="354" t="s">
        <v>37</v>
      </c>
      <c r="C15" s="33">
        <v>30000</v>
      </c>
      <c r="D15" s="33">
        <v>32</v>
      </c>
      <c r="E15" s="33">
        <v>96000</v>
      </c>
      <c r="F15" s="33">
        <v>99950.2</v>
      </c>
      <c r="G15" s="230">
        <v>95000</v>
      </c>
      <c r="H15" s="230">
        <v>102718.30900000002</v>
      </c>
      <c r="I15" s="231">
        <v>-0.07514053799308573</v>
      </c>
      <c r="J15" s="173">
        <v>1000</v>
      </c>
      <c r="K15" s="173">
        <v>-2768.1090000000404</v>
      </c>
      <c r="L15" s="330">
        <v>0.010416666666666666</v>
      </c>
      <c r="M15" s="345">
        <v>-0.027694882051261936</v>
      </c>
      <c r="N15" s="31"/>
      <c r="O15" s="19" t="s">
        <v>37</v>
      </c>
      <c r="P15" s="29">
        <v>29140</v>
      </c>
      <c r="Q15" s="29">
        <v>34.3</v>
      </c>
      <c r="R15" s="30">
        <v>99950.2</v>
      </c>
      <c r="S15" s="154">
        <v>102718.30900000002</v>
      </c>
    </row>
    <row r="16" spans="1:19" ht="12.75">
      <c r="A16" s="1">
        <v>19136</v>
      </c>
      <c r="B16" s="354" t="s">
        <v>17</v>
      </c>
      <c r="C16" s="33">
        <v>35500</v>
      </c>
      <c r="D16" s="33">
        <v>40</v>
      </c>
      <c r="E16" s="33">
        <v>142000</v>
      </c>
      <c r="F16" s="33">
        <v>133250</v>
      </c>
      <c r="G16" s="230">
        <v>152000</v>
      </c>
      <c r="H16" s="230">
        <v>142315.165</v>
      </c>
      <c r="I16" s="231">
        <v>0.06805202383034858</v>
      </c>
      <c r="J16" s="173">
        <v>-10000</v>
      </c>
      <c r="K16" s="173">
        <v>-9065.165000000008</v>
      </c>
      <c r="L16" s="330">
        <v>-0.07042253521126761</v>
      </c>
      <c r="M16" s="345">
        <v>-0.06803125703564734</v>
      </c>
      <c r="N16" s="31"/>
      <c r="O16" s="19" t="s">
        <v>17</v>
      </c>
      <c r="P16" s="29">
        <v>32500</v>
      </c>
      <c r="Q16" s="29">
        <v>41</v>
      </c>
      <c r="R16" s="30">
        <v>133250</v>
      </c>
      <c r="S16" s="154">
        <v>142315.165</v>
      </c>
    </row>
    <row r="17" spans="1:19" ht="12.75">
      <c r="A17" s="1">
        <v>1790</v>
      </c>
      <c r="B17" s="354" t="s">
        <v>18</v>
      </c>
      <c r="C17" s="33">
        <v>144500</v>
      </c>
      <c r="D17" s="33">
        <v>35.77854671280277</v>
      </c>
      <c r="E17" s="33">
        <v>517000</v>
      </c>
      <c r="F17" s="33">
        <v>558750</v>
      </c>
      <c r="G17" s="230">
        <v>506000</v>
      </c>
      <c r="H17" s="230">
        <v>548903.69</v>
      </c>
      <c r="I17" s="231">
        <v>-0.07816250971094751</v>
      </c>
      <c r="J17" s="173">
        <v>11000</v>
      </c>
      <c r="K17" s="173">
        <v>9846.310000000056</v>
      </c>
      <c r="L17" s="330">
        <v>0.02127659574468085</v>
      </c>
      <c r="M17" s="345">
        <v>0.017622031319910615</v>
      </c>
      <c r="N17" s="31"/>
      <c r="O17" s="19" t="s">
        <v>18</v>
      </c>
      <c r="P17" s="29">
        <v>142300</v>
      </c>
      <c r="Q17" s="29">
        <v>39.26563598032326</v>
      </c>
      <c r="R17" s="30">
        <v>558750</v>
      </c>
      <c r="S17" s="154">
        <v>548903.69</v>
      </c>
    </row>
    <row r="18" spans="1:19" ht="12.75">
      <c r="A18" s="1" t="s">
        <v>20</v>
      </c>
      <c r="B18" s="354" t="s">
        <v>19</v>
      </c>
      <c r="C18" s="33">
        <v>19270</v>
      </c>
      <c r="D18" s="33">
        <v>29.423975090814736</v>
      </c>
      <c r="E18" s="33">
        <v>56700</v>
      </c>
      <c r="F18" s="33">
        <v>63000</v>
      </c>
      <c r="G18" s="230">
        <v>56000</v>
      </c>
      <c r="H18" s="230">
        <v>62484.43100000001</v>
      </c>
      <c r="I18" s="231">
        <v>-0.10377674720283536</v>
      </c>
      <c r="J18" s="173">
        <v>700</v>
      </c>
      <c r="K18" s="173">
        <v>515.5689999999886</v>
      </c>
      <c r="L18" s="330">
        <v>0.012345679012345678</v>
      </c>
      <c r="M18" s="345">
        <v>0.008183634920634739</v>
      </c>
      <c r="N18" s="31"/>
      <c r="O18" s="19" t="s">
        <v>19</v>
      </c>
      <c r="P18" s="29">
        <v>18600</v>
      </c>
      <c r="Q18" s="29">
        <v>33.87096774193549</v>
      </c>
      <c r="R18" s="30">
        <v>63000</v>
      </c>
      <c r="S18" s="154">
        <v>62484.43100000001</v>
      </c>
    </row>
    <row r="19" spans="1:19" ht="12.75">
      <c r="A19" s="1" t="s">
        <v>20</v>
      </c>
      <c r="B19" s="354" t="s">
        <v>21</v>
      </c>
      <c r="C19" s="33">
        <v>2950</v>
      </c>
      <c r="D19" s="33">
        <v>22.71186440677966</v>
      </c>
      <c r="E19" s="33">
        <v>6700</v>
      </c>
      <c r="F19" s="33">
        <v>6780</v>
      </c>
      <c r="G19" s="230">
        <v>5000</v>
      </c>
      <c r="H19" s="230">
        <v>5563.635000000001</v>
      </c>
      <c r="I19" s="231">
        <v>-0.10130696927458416</v>
      </c>
      <c r="J19" s="173">
        <v>1700</v>
      </c>
      <c r="K19" s="173">
        <v>1216.365</v>
      </c>
      <c r="L19" s="330">
        <v>0.2537313432835821</v>
      </c>
      <c r="M19" s="345">
        <v>0.179404867256637</v>
      </c>
      <c r="N19" s="31"/>
      <c r="O19" s="19" t="s">
        <v>21</v>
      </c>
      <c r="P19" s="29">
        <v>3550</v>
      </c>
      <c r="Q19" s="29">
        <v>19.098591549295772</v>
      </c>
      <c r="R19" s="30">
        <v>6780</v>
      </c>
      <c r="S19" s="154">
        <v>5563.635000000001</v>
      </c>
    </row>
    <row r="20" spans="1:19" ht="12.75">
      <c r="A20" s="1" t="s">
        <v>20</v>
      </c>
      <c r="B20" s="354" t="s">
        <v>35</v>
      </c>
      <c r="C20" s="33">
        <v>191370</v>
      </c>
      <c r="D20" s="33">
        <v>30.34880075246904</v>
      </c>
      <c r="E20" s="33">
        <v>580785</v>
      </c>
      <c r="F20" s="33">
        <v>636622</v>
      </c>
      <c r="G20" s="230">
        <v>542000</v>
      </c>
      <c r="H20" s="230">
        <v>617320.894</v>
      </c>
      <c r="I20" s="231">
        <v>-0.12201254603898115</v>
      </c>
      <c r="J20" s="173">
        <v>38785</v>
      </c>
      <c r="K20" s="173">
        <v>19301.10600000003</v>
      </c>
      <c r="L20" s="330">
        <v>0.06678030596520226</v>
      </c>
      <c r="M20" s="345">
        <v>0.030318000320441376</v>
      </c>
      <c r="N20" s="31"/>
      <c r="O20" s="19" t="s">
        <v>35</v>
      </c>
      <c r="P20" s="29">
        <v>198160</v>
      </c>
      <c r="Q20" s="29">
        <v>32.12666532095277</v>
      </c>
      <c r="R20" s="30">
        <v>636622</v>
      </c>
      <c r="S20" s="154">
        <v>617320.894</v>
      </c>
    </row>
    <row r="21" spans="1:19" ht="12.75">
      <c r="A21" s="1" t="s">
        <v>20</v>
      </c>
      <c r="B21" s="354" t="s">
        <v>22</v>
      </c>
      <c r="C21" s="33">
        <v>91650</v>
      </c>
      <c r="D21" s="33">
        <v>25.859247135842878</v>
      </c>
      <c r="E21" s="33">
        <v>237000</v>
      </c>
      <c r="F21" s="33">
        <v>353500</v>
      </c>
      <c r="G21" s="230">
        <v>245000</v>
      </c>
      <c r="H21" s="230">
        <v>348590.18899999995</v>
      </c>
      <c r="I21" s="231">
        <v>-0.29716897454047386</v>
      </c>
      <c r="J21" s="173">
        <v>-8000</v>
      </c>
      <c r="K21" s="173">
        <v>4909.811000000045</v>
      </c>
      <c r="L21" s="330">
        <v>-0.03375527426160337</v>
      </c>
      <c r="M21" s="345">
        <v>0.013889140028288671</v>
      </c>
      <c r="N21" s="31"/>
      <c r="O21" s="19" t="s">
        <v>22</v>
      </c>
      <c r="P21" s="29">
        <v>137900</v>
      </c>
      <c r="Q21" s="29">
        <v>25.63451776649746</v>
      </c>
      <c r="R21" s="30">
        <v>353500</v>
      </c>
      <c r="S21" s="154">
        <v>348590.18899999995</v>
      </c>
    </row>
    <row r="22" spans="1:19" ht="12.75">
      <c r="A22" s="1" t="s">
        <v>20</v>
      </c>
      <c r="B22" s="354" t="s">
        <v>38</v>
      </c>
      <c r="C22" s="33">
        <v>3000</v>
      </c>
      <c r="D22" s="33">
        <v>34</v>
      </c>
      <c r="E22" s="33">
        <v>10200</v>
      </c>
      <c r="F22" s="33">
        <v>12100</v>
      </c>
      <c r="G22" s="230">
        <v>9500</v>
      </c>
      <c r="H22" s="230">
        <v>11318.146999999997</v>
      </c>
      <c r="I22" s="231">
        <v>-0.16063998815353764</v>
      </c>
      <c r="J22" s="173">
        <v>700</v>
      </c>
      <c r="K22" s="173">
        <v>781.8530000000028</v>
      </c>
      <c r="L22" s="330">
        <v>0.06862745098039216</v>
      </c>
      <c r="M22" s="345">
        <v>0.06461595041322338</v>
      </c>
      <c r="N22" s="31"/>
      <c r="O22" s="19" t="s">
        <v>38</v>
      </c>
      <c r="P22" s="29">
        <v>3560</v>
      </c>
      <c r="Q22" s="29">
        <v>33.98876404494382</v>
      </c>
      <c r="R22" s="30">
        <v>12100</v>
      </c>
      <c r="S22" s="154">
        <v>11318.146999999997</v>
      </c>
    </row>
    <row r="23" spans="1:19" ht="12.75">
      <c r="A23" s="1" t="s">
        <v>20</v>
      </c>
      <c r="B23" s="354" t="s">
        <v>23</v>
      </c>
      <c r="C23" s="33">
        <v>43084</v>
      </c>
      <c r="D23" s="33">
        <v>33.48417045771052</v>
      </c>
      <c r="E23" s="33">
        <v>144263.2</v>
      </c>
      <c r="F23" s="33">
        <v>137310.65</v>
      </c>
      <c r="G23" s="232">
        <v>138450</v>
      </c>
      <c r="H23" s="230">
        <v>129135.50300000001</v>
      </c>
      <c r="I23" s="231">
        <v>0.07212963734690359</v>
      </c>
      <c r="J23" s="173">
        <v>5813.200000000012</v>
      </c>
      <c r="K23" s="173">
        <v>8175.146999999983</v>
      </c>
      <c r="L23" s="330">
        <v>0.04029579269002775</v>
      </c>
      <c r="M23" s="345">
        <v>0.059537603237622014</v>
      </c>
      <c r="N23" s="31"/>
      <c r="O23" s="19" t="s">
        <v>23</v>
      </c>
      <c r="P23" s="29">
        <v>40745</v>
      </c>
      <c r="Q23" s="29">
        <v>33.7</v>
      </c>
      <c r="R23" s="30">
        <v>137310.65</v>
      </c>
      <c r="S23" s="154">
        <v>129135.50300000001</v>
      </c>
    </row>
    <row r="24" spans="1:19" ht="12.75">
      <c r="A24" s="1" t="s">
        <v>20</v>
      </c>
      <c r="B24" s="354" t="s">
        <v>24</v>
      </c>
      <c r="C24" s="33">
        <v>64880</v>
      </c>
      <c r="D24" s="33">
        <v>29.13378545006165</v>
      </c>
      <c r="E24" s="33">
        <v>189020</v>
      </c>
      <c r="F24" s="33">
        <v>246125</v>
      </c>
      <c r="G24" s="230">
        <v>172000</v>
      </c>
      <c r="H24" s="230">
        <v>240859.64200000008</v>
      </c>
      <c r="I24" s="231">
        <v>-0.2858911581376512</v>
      </c>
      <c r="J24" s="173">
        <v>17020</v>
      </c>
      <c r="K24" s="173">
        <v>5265.35799999992</v>
      </c>
      <c r="L24" s="330">
        <v>0.09004338165273516</v>
      </c>
      <c r="M24" s="345">
        <v>0.02139302386998444</v>
      </c>
      <c r="N24" s="31"/>
      <c r="O24" s="19" t="s">
        <v>24</v>
      </c>
      <c r="P24" s="29">
        <v>68165</v>
      </c>
      <c r="Q24" s="29">
        <v>36.10723978581384</v>
      </c>
      <c r="R24" s="30">
        <v>246125</v>
      </c>
      <c r="S24" s="154">
        <v>240859.64200000008</v>
      </c>
    </row>
    <row r="25" spans="1:19" ht="12.75">
      <c r="A25" s="35" t="s">
        <v>20</v>
      </c>
      <c r="B25" s="354" t="s">
        <v>25</v>
      </c>
      <c r="C25" s="38">
        <v>274000</v>
      </c>
      <c r="D25" s="38">
        <v>26.60948905109489</v>
      </c>
      <c r="E25" s="38">
        <v>729100</v>
      </c>
      <c r="F25" s="38">
        <v>1170000</v>
      </c>
      <c r="G25" s="232">
        <v>720000</v>
      </c>
      <c r="H25" s="232">
        <v>1169714.72</v>
      </c>
      <c r="I25" s="231">
        <v>-0.3844652993680373</v>
      </c>
      <c r="J25" s="174">
        <v>9100</v>
      </c>
      <c r="K25" s="174">
        <v>285.28000000002794</v>
      </c>
      <c r="L25" s="360">
        <v>0.01248114113290358</v>
      </c>
      <c r="M25" s="361">
        <v>0.0002438290598290837</v>
      </c>
      <c r="N25" s="31"/>
      <c r="O25" s="19" t="s">
        <v>25</v>
      </c>
      <c r="P25" s="36">
        <v>330500</v>
      </c>
      <c r="Q25" s="36">
        <v>35.40090771558245</v>
      </c>
      <c r="R25" s="37">
        <v>1170000</v>
      </c>
      <c r="S25" s="155">
        <v>1169714.72</v>
      </c>
    </row>
    <row r="26" spans="1:19" ht="12.75">
      <c r="A26" s="1" t="s">
        <v>20</v>
      </c>
      <c r="B26" s="354" t="s">
        <v>26</v>
      </c>
      <c r="C26" s="33">
        <v>76850</v>
      </c>
      <c r="D26" s="33">
        <v>34</v>
      </c>
      <c r="E26" s="33">
        <v>261290</v>
      </c>
      <c r="F26" s="33">
        <v>329000</v>
      </c>
      <c r="G26" s="230">
        <v>250000</v>
      </c>
      <c r="H26" s="230">
        <v>312041.804</v>
      </c>
      <c r="I26" s="231">
        <v>-0.1988252958568334</v>
      </c>
      <c r="J26" s="173">
        <v>11290</v>
      </c>
      <c r="K26" s="173">
        <v>16958.195999999996</v>
      </c>
      <c r="L26" s="330">
        <v>0.04320869531937694</v>
      </c>
      <c r="M26" s="345">
        <v>0.05154466869300911</v>
      </c>
      <c r="N26" s="31"/>
      <c r="O26" s="19" t="s">
        <v>26</v>
      </c>
      <c r="P26" s="29">
        <v>82250</v>
      </c>
      <c r="Q26" s="29">
        <v>40</v>
      </c>
      <c r="R26" s="30">
        <v>329000</v>
      </c>
      <c r="S26" s="154">
        <v>312041.804</v>
      </c>
    </row>
    <row r="27" spans="1:19" ht="12.75">
      <c r="A27" s="1" t="s">
        <v>20</v>
      </c>
      <c r="B27" s="354" t="s">
        <v>27</v>
      </c>
      <c r="C27" s="33">
        <v>69965</v>
      </c>
      <c r="D27" s="33">
        <v>27.77088544272136</v>
      </c>
      <c r="E27" s="33">
        <v>194299</v>
      </c>
      <c r="F27" s="33">
        <v>403023</v>
      </c>
      <c r="G27" s="230">
        <v>188000</v>
      </c>
      <c r="H27" s="230">
        <v>379815.674</v>
      </c>
      <c r="I27" s="231">
        <v>-0.5050230602120964</v>
      </c>
      <c r="J27" s="173">
        <v>6299</v>
      </c>
      <c r="K27" s="173">
        <v>23207.326</v>
      </c>
      <c r="L27" s="330">
        <v>0.03241910663461984</v>
      </c>
      <c r="M27" s="345">
        <v>0.05758313049131191</v>
      </c>
      <c r="N27" s="31"/>
      <c r="O27" s="19" t="s">
        <v>27</v>
      </c>
      <c r="P27" s="29">
        <v>114575</v>
      </c>
      <c r="Q27" s="29">
        <v>35.17547457996945</v>
      </c>
      <c r="R27" s="30">
        <v>403023</v>
      </c>
      <c r="S27" s="154">
        <v>379815.674</v>
      </c>
    </row>
    <row r="28" spans="1:19" ht="12.75">
      <c r="A28" s="1" t="s">
        <v>20</v>
      </c>
      <c r="B28" s="354" t="s">
        <v>28</v>
      </c>
      <c r="C28" s="33">
        <v>93300</v>
      </c>
      <c r="D28" s="33">
        <v>35.5</v>
      </c>
      <c r="E28" s="33">
        <v>331215</v>
      </c>
      <c r="F28" s="33">
        <v>345660.34</v>
      </c>
      <c r="G28" s="230">
        <v>285000</v>
      </c>
      <c r="H28" s="230">
        <v>355198.86</v>
      </c>
      <c r="I28" s="231">
        <v>-0.19763255996936469</v>
      </c>
      <c r="J28" s="173">
        <v>46215</v>
      </c>
      <c r="K28" s="173">
        <v>-9538.51999999996</v>
      </c>
      <c r="L28" s="330">
        <v>0.13953172410669806</v>
      </c>
      <c r="M28" s="345">
        <v>-0.027595066301213382</v>
      </c>
      <c r="N28" s="31"/>
      <c r="O28" s="19" t="s">
        <v>28</v>
      </c>
      <c r="P28" s="29">
        <v>90487</v>
      </c>
      <c r="Q28" s="29">
        <v>38.2</v>
      </c>
      <c r="R28" s="30">
        <v>345660.34</v>
      </c>
      <c r="S28" s="154">
        <v>355198.86</v>
      </c>
    </row>
    <row r="29" spans="1:19" ht="12.75">
      <c r="A29" s="1"/>
      <c r="B29" s="354" t="s">
        <v>39</v>
      </c>
      <c r="C29" s="33">
        <v>50100</v>
      </c>
      <c r="D29" s="33">
        <v>33.87824351297405</v>
      </c>
      <c r="E29" s="33">
        <v>169730</v>
      </c>
      <c r="F29" s="33">
        <v>176220</v>
      </c>
      <c r="G29" s="230">
        <v>162000</v>
      </c>
      <c r="H29" s="230">
        <v>174672.166</v>
      </c>
      <c r="I29" s="231">
        <v>-0.07254828453893447</v>
      </c>
      <c r="J29" s="173">
        <v>7730</v>
      </c>
      <c r="K29" s="173">
        <v>1547.8340000000026</v>
      </c>
      <c r="L29" s="330">
        <v>0.04554292110999823</v>
      </c>
      <c r="M29" s="345">
        <v>0.008783531948700503</v>
      </c>
      <c r="N29" s="1"/>
      <c r="O29" s="19" t="s">
        <v>39</v>
      </c>
      <c r="P29" s="29">
        <v>49080</v>
      </c>
      <c r="Q29" s="29">
        <v>35.904645476772615</v>
      </c>
      <c r="R29" s="30">
        <v>176220</v>
      </c>
      <c r="S29" s="154">
        <v>174672.166</v>
      </c>
    </row>
    <row r="30" spans="1:19" ht="12.75">
      <c r="A30" s="1"/>
      <c r="B30" s="354" t="s">
        <v>29</v>
      </c>
      <c r="C30" s="33">
        <v>47000</v>
      </c>
      <c r="D30" s="33">
        <v>28.276595744680854</v>
      </c>
      <c r="E30" s="33">
        <v>132900</v>
      </c>
      <c r="F30" s="33">
        <v>130714</v>
      </c>
      <c r="G30" s="230">
        <v>110000</v>
      </c>
      <c r="H30" s="230">
        <v>117352.105</v>
      </c>
      <c r="I30" s="231">
        <v>-0.06264996269133816</v>
      </c>
      <c r="J30" s="173">
        <v>22900</v>
      </c>
      <c r="K30" s="173">
        <v>13361.895000000004</v>
      </c>
      <c r="L30" s="330">
        <v>0.17231000752445447</v>
      </c>
      <c r="M30" s="345">
        <v>0.10222237097786009</v>
      </c>
      <c r="N30" s="13"/>
      <c r="O30" s="19" t="s">
        <v>29</v>
      </c>
      <c r="P30" s="29">
        <v>44485</v>
      </c>
      <c r="Q30" s="29">
        <v>29.383837248510734</v>
      </c>
      <c r="R30" s="30">
        <v>130714</v>
      </c>
      <c r="S30" s="154">
        <v>117352.105</v>
      </c>
    </row>
    <row r="31" spans="1:19" ht="12.75">
      <c r="A31" s="1"/>
      <c r="B31" s="354" t="s">
        <v>30</v>
      </c>
      <c r="C31" s="33">
        <v>4900</v>
      </c>
      <c r="D31" s="33">
        <v>31.836734693877553</v>
      </c>
      <c r="E31" s="33">
        <v>15600</v>
      </c>
      <c r="F31" s="33">
        <v>10890</v>
      </c>
      <c r="G31" s="230">
        <v>10000</v>
      </c>
      <c r="H31" s="230">
        <v>8635.409</v>
      </c>
      <c r="I31" s="231">
        <v>0.15802274101898361</v>
      </c>
      <c r="J31" s="173">
        <v>5600</v>
      </c>
      <c r="K31" s="173">
        <v>2254.5910000000003</v>
      </c>
      <c r="L31" s="330">
        <v>0.17231000752445447</v>
      </c>
      <c r="M31" s="345">
        <v>0.10222237097786009</v>
      </c>
      <c r="N31" s="1"/>
      <c r="O31" s="19" t="s">
        <v>30</v>
      </c>
      <c r="P31" s="29">
        <v>4500</v>
      </c>
      <c r="Q31" s="29">
        <v>24.2</v>
      </c>
      <c r="R31" s="30">
        <v>10890</v>
      </c>
      <c r="S31" s="154">
        <v>8635.409</v>
      </c>
    </row>
    <row r="32" spans="1:19" ht="12.75">
      <c r="A32" s="1"/>
      <c r="B32" s="19"/>
      <c r="C32" s="190"/>
      <c r="D32" s="190"/>
      <c r="E32" s="190"/>
      <c r="F32" s="191"/>
      <c r="G32" s="233"/>
      <c r="H32" s="234"/>
      <c r="I32" s="235"/>
      <c r="J32" s="175"/>
      <c r="K32" s="176"/>
      <c r="L32" s="123">
        <v>0.358974358974359</v>
      </c>
      <c r="M32" s="346">
        <v>0.20703314967860426</v>
      </c>
      <c r="N32" s="1"/>
      <c r="O32" s="19"/>
      <c r="P32" s="39"/>
      <c r="Q32" s="39"/>
      <c r="R32" s="39"/>
      <c r="S32" s="40"/>
    </row>
    <row r="33" spans="1:19" ht="15.75" thickBot="1">
      <c r="A33" s="13"/>
      <c r="B33" s="355" t="s">
        <v>31</v>
      </c>
      <c r="C33" s="236">
        <v>1436319</v>
      </c>
      <c r="D33" s="236">
        <v>30.03834245735105</v>
      </c>
      <c r="E33" s="236">
        <v>4314464.2</v>
      </c>
      <c r="F33" s="237">
        <v>5450119.1899999995</v>
      </c>
      <c r="G33" s="236">
        <v>4136550</v>
      </c>
      <c r="H33" s="238">
        <v>5362756.136000001</v>
      </c>
      <c r="I33" s="239">
        <v>-0.22865222749334446</v>
      </c>
      <c r="J33" s="177">
        <v>177914.2</v>
      </c>
      <c r="K33" s="177">
        <v>87363.05399999989</v>
      </c>
      <c r="L33" s="356">
        <v>0.0412366847313277</v>
      </c>
      <c r="M33" s="357">
        <v>0.016029567602905928</v>
      </c>
      <c r="N33" s="1"/>
      <c r="O33" s="42" t="s">
        <v>31</v>
      </c>
      <c r="P33" s="43">
        <v>1603747</v>
      </c>
      <c r="Q33" s="43">
        <v>33.983659455013786</v>
      </c>
      <c r="R33" s="41">
        <v>5450119.1899999995</v>
      </c>
      <c r="S33" s="44">
        <v>5362756.136000001</v>
      </c>
    </row>
    <row r="34" spans="1:19" ht="13.5" thickTop="1">
      <c r="A34" s="13"/>
      <c r="B34" s="45"/>
      <c r="C34" s="46"/>
      <c r="D34" s="46"/>
      <c r="E34" s="46"/>
      <c r="F34" s="46"/>
      <c r="G34" s="46"/>
      <c r="H34" s="47"/>
      <c r="I34" s="48"/>
      <c r="J34" s="49"/>
      <c r="K34" s="1"/>
      <c r="L34" s="50"/>
      <c r="M34" s="50"/>
      <c r="N34" s="1"/>
      <c r="O34" s="1"/>
      <c r="P34" s="1"/>
      <c r="Q34" s="1"/>
      <c r="R34" s="1"/>
      <c r="S34" s="1"/>
    </row>
    <row r="35" spans="1:19" ht="12.75">
      <c r="A35" s="13"/>
      <c r="B35" s="51" t="s">
        <v>32</v>
      </c>
      <c r="C35" s="52">
        <v>1603747</v>
      </c>
      <c r="D35" s="52">
        <v>33.983659455013786</v>
      </c>
      <c r="E35" s="52">
        <v>5450119.1899999995</v>
      </c>
      <c r="F35" s="3"/>
      <c r="G35" s="52">
        <v>5362756.136000001</v>
      </c>
      <c r="H35" s="47"/>
      <c r="I35" s="48"/>
      <c r="J35" s="49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3"/>
      <c r="B36" s="51" t="s">
        <v>33</v>
      </c>
      <c r="C36" s="50"/>
      <c r="D36" s="53"/>
      <c r="E36" s="50"/>
      <c r="F36" s="3"/>
      <c r="G36" s="50"/>
      <c r="H36" s="47"/>
      <c r="I36" s="48"/>
      <c r="J36" s="49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3"/>
      <c r="B37" s="51" t="s">
        <v>34</v>
      </c>
      <c r="C37" s="54">
        <v>-0.10439801290353157</v>
      </c>
      <c r="D37" s="54">
        <v>-0.11609453075191589</v>
      </c>
      <c r="E37" s="54">
        <v>-0.2083725053359795</v>
      </c>
      <c r="F37" s="3"/>
      <c r="G37" s="54">
        <v>-0.22865222749334446</v>
      </c>
      <c r="H37" s="47"/>
      <c r="I37" s="48"/>
      <c r="J37" s="49"/>
      <c r="K37" s="1"/>
      <c r="L37" s="1"/>
      <c r="M37" s="1"/>
      <c r="N37" s="1"/>
      <c r="O37" s="1"/>
      <c r="P37" s="1"/>
      <c r="Q37" s="1"/>
      <c r="R37" s="1"/>
      <c r="S37" s="1"/>
    </row>
    <row r="38" spans="1:19" ht="13.5" thickBot="1">
      <c r="A38" s="13"/>
      <c r="B38" s="1"/>
      <c r="C38" s="3"/>
      <c r="D38" s="4"/>
      <c r="E38" s="3"/>
      <c r="F38" s="3"/>
      <c r="G38" s="3"/>
      <c r="H38" s="5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3"/>
      <c r="B39" s="165" t="s">
        <v>0</v>
      </c>
      <c r="C39" s="55" t="s">
        <v>4</v>
      </c>
      <c r="D39" s="56" t="s">
        <v>4</v>
      </c>
      <c r="E39" s="57" t="s">
        <v>4</v>
      </c>
      <c r="F39" s="57" t="s">
        <v>4</v>
      </c>
      <c r="G39" s="156" t="s">
        <v>52</v>
      </c>
      <c r="H39" s="160" t="s">
        <v>53</v>
      </c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3"/>
      <c r="B40" s="166"/>
      <c r="C40" s="58" t="s">
        <v>54</v>
      </c>
      <c r="D40" s="59" t="s">
        <v>54</v>
      </c>
      <c r="E40" s="60" t="s">
        <v>54</v>
      </c>
      <c r="F40" s="60" t="s">
        <v>54</v>
      </c>
      <c r="G40" s="157" t="s">
        <v>55</v>
      </c>
      <c r="H40" s="161" t="s">
        <v>56</v>
      </c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3"/>
      <c r="B41" s="166"/>
      <c r="C41" s="61" t="s">
        <v>61</v>
      </c>
      <c r="D41" s="62" t="s">
        <v>62</v>
      </c>
      <c r="E41" s="63" t="s">
        <v>61</v>
      </c>
      <c r="F41" s="63" t="s">
        <v>62</v>
      </c>
      <c r="G41" s="157" t="s">
        <v>57</v>
      </c>
      <c r="H41" s="161" t="s">
        <v>14</v>
      </c>
      <c r="I41" s="64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3"/>
      <c r="B42" s="167"/>
      <c r="C42" s="65" t="s">
        <v>58</v>
      </c>
      <c r="D42" s="66" t="s">
        <v>58</v>
      </c>
      <c r="E42" s="67" t="s">
        <v>59</v>
      </c>
      <c r="F42" s="67" t="s">
        <v>59</v>
      </c>
      <c r="G42" s="158" t="s">
        <v>54</v>
      </c>
      <c r="H42" s="162"/>
      <c r="I42" s="64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3"/>
      <c r="B43" s="168" t="s">
        <v>15</v>
      </c>
      <c r="C43" s="68">
        <v>15971.5</v>
      </c>
      <c r="D43" s="69">
        <v>33864.547999999995</v>
      </c>
      <c r="E43" s="70">
        <v>0.8586827956989247</v>
      </c>
      <c r="F43" s="71">
        <v>0.903032290375115</v>
      </c>
      <c r="G43" s="53">
        <v>-4.434949467619031</v>
      </c>
      <c r="H43" s="163">
        <v>0.8825622775800712</v>
      </c>
      <c r="I43" s="64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3"/>
      <c r="B44" s="168" t="s">
        <v>40</v>
      </c>
      <c r="C44" s="69">
        <v>31325.2</v>
      </c>
      <c r="D44" s="69">
        <v>45927.601</v>
      </c>
      <c r="E44" s="71">
        <v>0.6024076923076923</v>
      </c>
      <c r="F44" s="71">
        <v>0.762695398386595</v>
      </c>
      <c r="G44" s="53">
        <v>-16.028770607890262</v>
      </c>
      <c r="H44" s="163">
        <v>0.9992889674654573</v>
      </c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3"/>
      <c r="B45" s="168" t="s">
        <v>16</v>
      </c>
      <c r="C45" s="69">
        <v>341237.7</v>
      </c>
      <c r="D45" s="69">
        <v>463880.50200000004</v>
      </c>
      <c r="E45" s="71">
        <v>0.8124707142857142</v>
      </c>
      <c r="F45" s="72">
        <v>0.8615950243353524</v>
      </c>
      <c r="G45" s="53">
        <v>-4.912431004963825</v>
      </c>
      <c r="H45" s="163">
        <v>0.9823412466378202</v>
      </c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3"/>
      <c r="B46" s="168" t="s">
        <v>37</v>
      </c>
      <c r="C46" s="69">
        <v>75564.7</v>
      </c>
      <c r="D46" s="69">
        <v>86942.84700000001</v>
      </c>
      <c r="E46" s="71">
        <v>0.7954178947368422</v>
      </c>
      <c r="F46" s="72">
        <v>0.8464201547554681</v>
      </c>
      <c r="G46" s="53">
        <v>-5.100226001862584</v>
      </c>
      <c r="H46" s="163">
        <v>0.9895833333333334</v>
      </c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3"/>
      <c r="B47" s="168" t="s">
        <v>17</v>
      </c>
      <c r="C47" s="69">
        <v>113896.9</v>
      </c>
      <c r="D47" s="69">
        <v>119496.925</v>
      </c>
      <c r="E47" s="71">
        <v>0.7493217105263158</v>
      </c>
      <c r="F47" s="72">
        <v>0.8396640301825881</v>
      </c>
      <c r="G47" s="53">
        <v>-9.034231965627226</v>
      </c>
      <c r="H47" s="163">
        <v>1.0704225352112675</v>
      </c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3"/>
      <c r="B48" s="168" t="s">
        <v>18</v>
      </c>
      <c r="C48" s="69">
        <v>424442.2</v>
      </c>
      <c r="D48" s="69">
        <v>503911.94399999996</v>
      </c>
      <c r="E48" s="71">
        <v>0.8388185770750989</v>
      </c>
      <c r="F48" s="72">
        <v>0.9180334422601532</v>
      </c>
      <c r="G48" s="53">
        <v>-7.921486518505427</v>
      </c>
      <c r="H48" s="163">
        <v>0.9787234042553191</v>
      </c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3"/>
      <c r="B49" s="168" t="s">
        <v>19</v>
      </c>
      <c r="C49" s="69">
        <v>52343.1</v>
      </c>
      <c r="D49" s="69">
        <v>60087.106000000014</v>
      </c>
      <c r="E49" s="71">
        <v>0.9346982142857143</v>
      </c>
      <c r="F49" s="72">
        <v>0.9616332426872864</v>
      </c>
      <c r="G49" s="53">
        <v>-2.6935028401572136</v>
      </c>
      <c r="H49" s="163">
        <v>0.9876543209876543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>
      <c r="A50" s="13"/>
      <c r="B50" s="168" t="s">
        <v>21</v>
      </c>
      <c r="C50" s="69">
        <v>4861.4</v>
      </c>
      <c r="D50" s="69">
        <v>5486.455000000001</v>
      </c>
      <c r="E50" s="71">
        <v>0.9722799999999999</v>
      </c>
      <c r="F50" s="72">
        <v>0.9861277743777225</v>
      </c>
      <c r="G50" s="53">
        <v>-1.3847774377722555</v>
      </c>
      <c r="H50" s="163">
        <v>0.746268656716418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>
      <c r="A51" s="13"/>
      <c r="B51" s="168" t="s">
        <v>35</v>
      </c>
      <c r="C51" s="69">
        <v>518119.2</v>
      </c>
      <c r="D51" s="69">
        <v>581700.2119999999</v>
      </c>
      <c r="E51" s="71">
        <v>0.955939483394834</v>
      </c>
      <c r="F51" s="72">
        <v>0.942297948528533</v>
      </c>
      <c r="G51" s="53">
        <v>1.3641534866301042</v>
      </c>
      <c r="H51" s="163">
        <v>0.9332196940347978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.75">
      <c r="A52" s="13"/>
      <c r="B52" s="168" t="s">
        <v>22</v>
      </c>
      <c r="C52" s="69">
        <v>192683.8</v>
      </c>
      <c r="D52" s="69">
        <v>300828.77499999997</v>
      </c>
      <c r="E52" s="71">
        <v>0.7864644897959184</v>
      </c>
      <c r="F52" s="72">
        <v>0.8629869241672777</v>
      </c>
      <c r="G52" s="53">
        <v>-7.6522434371359305</v>
      </c>
      <c r="H52" s="163">
        <v>1.0337552742616034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>
      <c r="A53" s="13"/>
      <c r="B53" s="168" t="s">
        <v>38</v>
      </c>
      <c r="C53" s="69">
        <v>9186.2</v>
      </c>
      <c r="D53" s="69">
        <v>10793.641999999998</v>
      </c>
      <c r="E53" s="71">
        <v>0.9669684210526317</v>
      </c>
      <c r="F53" s="72">
        <v>0.9536580502091023</v>
      </c>
      <c r="G53" s="53">
        <v>1.3310370843529373</v>
      </c>
      <c r="H53" s="163">
        <v>0.9313725490196079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.75">
      <c r="A54" s="13"/>
      <c r="B54" s="168" t="s">
        <v>23</v>
      </c>
      <c r="C54" s="69">
        <v>132711.6</v>
      </c>
      <c r="D54" s="69">
        <v>122570.37500000001</v>
      </c>
      <c r="E54" s="71">
        <v>0.9585525460455039</v>
      </c>
      <c r="F54" s="72">
        <v>0.9491609367874612</v>
      </c>
      <c r="G54" s="53">
        <v>0.9391609258042721</v>
      </c>
      <c r="H54" s="163">
        <v>0.9597042073099723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.75">
      <c r="A55" s="13"/>
      <c r="B55" s="168" t="s">
        <v>24</v>
      </c>
      <c r="C55" s="69">
        <v>137235.8</v>
      </c>
      <c r="D55" s="69">
        <v>209205.87100000004</v>
      </c>
      <c r="E55" s="71">
        <v>0.7978825581395348</v>
      </c>
      <c r="F55" s="72">
        <v>0.8685800130849649</v>
      </c>
      <c r="G55" s="53">
        <v>-7.069745494543012</v>
      </c>
      <c r="H55" s="163">
        <v>0.9099566183472648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.75">
      <c r="A56" s="13"/>
      <c r="B56" s="168" t="s">
        <v>25</v>
      </c>
      <c r="C56" s="69">
        <v>480263.3</v>
      </c>
      <c r="D56" s="69">
        <v>906835.7890000001</v>
      </c>
      <c r="E56" s="71">
        <v>0.6670323611111112</v>
      </c>
      <c r="F56" s="72">
        <v>0.7752623554228677</v>
      </c>
      <c r="G56" s="53">
        <v>-10.822999431175651</v>
      </c>
      <c r="H56" s="163">
        <v>0.9875188588670964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.75">
      <c r="A57" s="13"/>
      <c r="B57" s="168" t="s">
        <v>26</v>
      </c>
      <c r="C57" s="69">
        <v>206072.9</v>
      </c>
      <c r="D57" s="69">
        <v>279792.397</v>
      </c>
      <c r="E57" s="71">
        <v>0.8242916000000001</v>
      </c>
      <c r="F57" s="72">
        <v>0.8966503635519297</v>
      </c>
      <c r="G57" s="53">
        <v>-7.235876355192961</v>
      </c>
      <c r="H57" s="163">
        <v>0.956791304680623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.75">
      <c r="A58" s="13"/>
      <c r="B58" s="168" t="s">
        <v>27</v>
      </c>
      <c r="C58" s="69">
        <v>159387.9</v>
      </c>
      <c r="D58" s="69">
        <v>340805.165</v>
      </c>
      <c r="E58" s="71">
        <v>0.8478079787234042</v>
      </c>
      <c r="F58" s="72">
        <v>0.897290944870274</v>
      </c>
      <c r="G58" s="53">
        <v>-4.948296614686987</v>
      </c>
      <c r="H58" s="163">
        <v>0.9675808933653801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.75">
      <c r="A59" s="13"/>
      <c r="B59" s="168" t="s">
        <v>28</v>
      </c>
      <c r="C59" s="69">
        <v>204455.4</v>
      </c>
      <c r="D59" s="69">
        <v>260472.61499999996</v>
      </c>
      <c r="E59" s="71">
        <v>0.7173873684210527</v>
      </c>
      <c r="F59" s="72">
        <v>0.7333148957741586</v>
      </c>
      <c r="G59" s="53">
        <v>-1.5927527353105986</v>
      </c>
      <c r="H59" s="163">
        <v>0.8604682758933019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.75">
      <c r="A60" s="13"/>
      <c r="B60" s="168" t="s">
        <v>39</v>
      </c>
      <c r="C60" s="69">
        <v>118935.7</v>
      </c>
      <c r="D60" s="69">
        <v>148190.924</v>
      </c>
      <c r="E60" s="71">
        <v>0.7341709876543211</v>
      </c>
      <c r="F60" s="72">
        <v>0.8483946091330888</v>
      </c>
      <c r="G60" s="53">
        <v>-11.422362147876775</v>
      </c>
      <c r="H60" s="163">
        <v>0.9544570788900018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.75">
      <c r="A61" s="13"/>
      <c r="B61" s="168" t="s">
        <v>29</v>
      </c>
      <c r="C61" s="69">
        <v>89833.4</v>
      </c>
      <c r="D61" s="69">
        <v>103153.77199999998</v>
      </c>
      <c r="E61" s="71">
        <v>0.8166672727272728</v>
      </c>
      <c r="F61" s="72">
        <v>0.8790108366611744</v>
      </c>
      <c r="G61" s="53">
        <v>-6.234356393390161</v>
      </c>
      <c r="H61" s="163">
        <v>0.8276899924755455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.75">
      <c r="A62" s="13"/>
      <c r="B62" s="168" t="s">
        <v>30</v>
      </c>
      <c r="C62" s="69">
        <v>9729.7</v>
      </c>
      <c r="D62" s="69">
        <v>7905.273</v>
      </c>
      <c r="E62" s="71">
        <v>0.9729700000000001</v>
      </c>
      <c r="F62" s="72">
        <v>0.9154485907963364</v>
      </c>
      <c r="G62" s="53">
        <v>5.752140920366367</v>
      </c>
      <c r="H62" s="163">
        <v>0.6410256410256411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.75">
      <c r="A63" s="13"/>
      <c r="B63" s="168"/>
      <c r="C63" s="69"/>
      <c r="D63" s="69"/>
      <c r="E63" s="73"/>
      <c r="F63" s="71" t="s">
        <v>63</v>
      </c>
      <c r="G63" s="53"/>
      <c r="H63" s="16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3.5" thickBot="1">
      <c r="A64" s="13"/>
      <c r="B64" s="169" t="s">
        <v>31</v>
      </c>
      <c r="C64" s="74">
        <v>3318257.6</v>
      </c>
      <c r="D64" s="74">
        <v>4591852.738</v>
      </c>
      <c r="E64" s="75">
        <v>0.8021799809019594</v>
      </c>
      <c r="F64" s="76">
        <v>0.8562486567634593</v>
      </c>
      <c r="G64" s="159">
        <v>-5.406867586149988</v>
      </c>
      <c r="H64" s="164">
        <v>0.9587633152686722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</sheetData>
  <mergeCells count="5">
    <mergeCell ref="B39:B42"/>
    <mergeCell ref="M8:M11"/>
    <mergeCell ref="L8:L11"/>
    <mergeCell ref="C8:F8"/>
    <mergeCell ref="B8:B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D1">
      <selection activeCell="G41" sqref="G41"/>
    </sheetView>
  </sheetViews>
  <sheetFormatPr defaultColWidth="11.421875" defaultRowHeight="12.75"/>
  <cols>
    <col min="1" max="1" width="5.7109375" style="77" hidden="1" customWidth="1"/>
    <col min="2" max="2" width="29.421875" style="77" customWidth="1"/>
    <col min="3" max="3" width="14.7109375" style="79" customWidth="1"/>
    <col min="4" max="4" width="14.7109375" style="80" customWidth="1"/>
    <col min="5" max="5" width="14.140625" style="79" customWidth="1"/>
    <col min="6" max="7" width="14.7109375" style="79" customWidth="1"/>
    <col min="8" max="8" width="16.421875" style="81" customWidth="1"/>
    <col min="9" max="9" width="16.421875" style="82" customWidth="1"/>
    <col min="10" max="10" width="14.7109375" style="77" customWidth="1"/>
    <col min="11" max="13" width="13.7109375" style="77" customWidth="1"/>
    <col min="14" max="14" width="22.00390625" style="77" customWidth="1"/>
    <col min="15" max="15" width="27.57421875" style="77" customWidth="1"/>
    <col min="16" max="16" width="10.7109375" style="77" customWidth="1"/>
    <col min="17" max="17" width="11.421875" style="77" customWidth="1"/>
    <col min="18" max="18" width="12.7109375" style="77" customWidth="1"/>
    <col min="19" max="19" width="13.8515625" style="77" customWidth="1"/>
    <col min="20" max="16384" width="11.421875" style="77" customWidth="1"/>
  </cols>
  <sheetData>
    <row r="1" spans="1:2" ht="12.75">
      <c r="A1" s="77">
        <v>10285</v>
      </c>
      <c r="B1" s="78" t="s">
        <v>36</v>
      </c>
    </row>
    <row r="2" spans="1:5" ht="12.75">
      <c r="A2" s="77">
        <v>18512</v>
      </c>
      <c r="B2" s="83"/>
      <c r="C2" s="84"/>
      <c r="E2" s="85"/>
    </row>
    <row r="3" ht="15" customHeight="1" hidden="1">
      <c r="A3" s="77">
        <v>31465</v>
      </c>
    </row>
    <row r="4" spans="1:5" s="86" customFormat="1" ht="15" customHeight="1">
      <c r="A4" s="86">
        <v>6356</v>
      </c>
      <c r="B4" s="87"/>
      <c r="D4" s="85"/>
      <c r="E4" s="88"/>
    </row>
    <row r="5" spans="1:13" ht="30">
      <c r="A5" s="77">
        <v>13608</v>
      </c>
      <c r="B5" s="271" t="s">
        <v>64</v>
      </c>
      <c r="C5" s="271"/>
      <c r="D5" s="272"/>
      <c r="E5" s="273"/>
      <c r="F5" s="273"/>
      <c r="G5" s="273"/>
      <c r="H5" s="273"/>
      <c r="I5" s="274"/>
      <c r="J5" s="275"/>
      <c r="K5" s="275"/>
      <c r="L5" s="275"/>
      <c r="M5" s="275"/>
    </row>
    <row r="6" spans="1:8" ht="15" customHeight="1">
      <c r="A6" s="77">
        <v>7877</v>
      </c>
      <c r="B6" s="89"/>
      <c r="C6"/>
      <c r="D6"/>
      <c r="E6"/>
      <c r="F6"/>
      <c r="G6"/>
      <c r="H6"/>
    </row>
    <row r="7" ht="13.5" thickBot="1">
      <c r="A7" s="77">
        <v>1679</v>
      </c>
    </row>
    <row r="8" spans="1:19" ht="16.5" thickTop="1">
      <c r="A8" s="77">
        <v>16914</v>
      </c>
      <c r="B8" s="276" t="s">
        <v>0</v>
      </c>
      <c r="C8" s="90" t="s">
        <v>1</v>
      </c>
      <c r="D8" s="91"/>
      <c r="E8" s="91"/>
      <c r="F8" s="92"/>
      <c r="G8" s="267" t="s">
        <v>46</v>
      </c>
      <c r="H8" s="267" t="s">
        <v>43</v>
      </c>
      <c r="I8" s="268"/>
      <c r="J8" s="258" t="s">
        <v>3</v>
      </c>
      <c r="K8" s="331"/>
      <c r="L8" s="332"/>
      <c r="M8" s="341"/>
      <c r="O8" s="94" t="s">
        <v>0</v>
      </c>
      <c r="P8" s="335"/>
      <c r="Q8" s="96" t="s">
        <v>1</v>
      </c>
      <c r="R8" s="336"/>
      <c r="S8" s="247" t="s">
        <v>43</v>
      </c>
    </row>
    <row r="9" spans="1:19" ht="12.75">
      <c r="A9" s="77">
        <v>7818</v>
      </c>
      <c r="B9" s="277"/>
      <c r="C9" s="98" t="s">
        <v>46</v>
      </c>
      <c r="D9" s="99" t="s">
        <v>46</v>
      </c>
      <c r="E9" s="99" t="s">
        <v>46</v>
      </c>
      <c r="F9" s="100" t="s">
        <v>47</v>
      </c>
      <c r="G9" s="269" t="s">
        <v>4</v>
      </c>
      <c r="H9" s="269" t="s">
        <v>4</v>
      </c>
      <c r="I9" s="270" t="s">
        <v>2</v>
      </c>
      <c r="J9" s="101"/>
      <c r="K9" s="102"/>
      <c r="L9" s="333" t="s">
        <v>65</v>
      </c>
      <c r="M9" s="342" t="s">
        <v>66</v>
      </c>
      <c r="O9" s="103" t="s">
        <v>50</v>
      </c>
      <c r="P9" s="337"/>
      <c r="Q9" s="338"/>
      <c r="R9" s="117"/>
      <c r="S9" s="249" t="s">
        <v>4</v>
      </c>
    </row>
    <row r="10" spans="1:19" ht="12" customHeight="1">
      <c r="A10" s="77">
        <v>30702</v>
      </c>
      <c r="B10" s="277"/>
      <c r="C10" s="107" t="s">
        <v>5</v>
      </c>
      <c r="D10" s="108" t="s">
        <v>6</v>
      </c>
      <c r="E10" s="109" t="s">
        <v>7</v>
      </c>
      <c r="F10" s="110" t="s">
        <v>7</v>
      </c>
      <c r="G10" s="202" t="s">
        <v>8</v>
      </c>
      <c r="H10" s="202" t="s">
        <v>8</v>
      </c>
      <c r="I10" s="205" t="s">
        <v>14</v>
      </c>
      <c r="J10" s="111" t="s">
        <v>48</v>
      </c>
      <c r="K10" s="111" t="s">
        <v>44</v>
      </c>
      <c r="L10" s="310"/>
      <c r="M10" s="343"/>
      <c r="N10" s="112"/>
      <c r="O10" s="103" t="s">
        <v>51</v>
      </c>
      <c r="P10" s="250" t="s">
        <v>5</v>
      </c>
      <c r="Q10" s="251" t="s">
        <v>6</v>
      </c>
      <c r="R10" s="250" t="s">
        <v>7</v>
      </c>
      <c r="S10" s="252" t="s">
        <v>8</v>
      </c>
    </row>
    <row r="11" spans="1:19" ht="12.75">
      <c r="A11" s="77">
        <v>31458</v>
      </c>
      <c r="B11" s="280"/>
      <c r="C11" s="115" t="s">
        <v>9</v>
      </c>
      <c r="D11" s="116" t="s">
        <v>10</v>
      </c>
      <c r="E11" s="117" t="s">
        <v>11</v>
      </c>
      <c r="F11" s="118" t="s">
        <v>11</v>
      </c>
      <c r="G11" s="208" t="s">
        <v>12</v>
      </c>
      <c r="H11" s="208" t="s">
        <v>13</v>
      </c>
      <c r="I11" s="211"/>
      <c r="J11" s="120"/>
      <c r="K11" s="121"/>
      <c r="L11" s="334"/>
      <c r="M11" s="344"/>
      <c r="O11" s="122"/>
      <c r="P11" s="208" t="s">
        <v>9</v>
      </c>
      <c r="Q11" s="253" t="s">
        <v>10</v>
      </c>
      <c r="R11" s="208" t="s">
        <v>11</v>
      </c>
      <c r="S11" s="254" t="s">
        <v>13</v>
      </c>
    </row>
    <row r="12" spans="1:22" ht="13.5" customHeight="1">
      <c r="A12" s="77">
        <v>60665</v>
      </c>
      <c r="B12" s="245" t="s">
        <v>15</v>
      </c>
      <c r="C12" s="125">
        <f>IF(ISERROR('[1]Récolte_N'!$F$22)=TRUE,"",'[1]Récolte_N'!$F$22)</f>
        <v>67600</v>
      </c>
      <c r="D12" s="125">
        <f aca="true" t="shared" si="0" ref="D12:D31">IF(OR(C12="",C12=0),"",(E12/C12)*10)</f>
        <v>21.597633136094675</v>
      </c>
      <c r="E12" s="125">
        <f>IF(ISERROR('[1]Récolte_N'!$H$22)=TRUE,"",'[1]Récolte_N'!$H$22)</f>
        <v>146000</v>
      </c>
      <c r="F12" s="125">
        <f>R12</f>
        <v>133400</v>
      </c>
      <c r="G12" s="125">
        <f>IF(ISERROR('[1]Récolte_N'!$I$22)=TRUE,"",'[1]Récolte_N'!$I$22)</f>
        <v>140800</v>
      </c>
      <c r="H12" s="125">
        <f>S12</f>
        <v>131731.69900000002</v>
      </c>
      <c r="I12" s="259">
        <f>IF(OR(H12=0,H12=""),"",(G12/H12)-1)</f>
        <v>0.06883917135237105</v>
      </c>
      <c r="J12" s="260">
        <f>E12-G12</f>
        <v>5200</v>
      </c>
      <c r="K12" s="260">
        <f>R12-H12</f>
        <v>1668.3009999999776</v>
      </c>
      <c r="L12" s="330">
        <f aca="true" t="shared" si="1" ref="L12:M33">J12/G12</f>
        <v>0.036931818181818184</v>
      </c>
      <c r="M12" s="345">
        <f t="shared" si="1"/>
        <v>0.012664385357999347</v>
      </c>
      <c r="N12" s="124"/>
      <c r="O12" s="245" t="s">
        <v>15</v>
      </c>
      <c r="P12" s="125">
        <f>IF(ISERROR('[2]Récolte_N'!$F$22)=TRUE,"",'[2]Récolte_N'!$F$22)</f>
        <v>54700</v>
      </c>
      <c r="Q12" s="125">
        <f aca="true" t="shared" si="2" ref="Q12:Q19">IF(OR(P12="",P12=0),"",(R12/P12)*10)</f>
        <v>24.387568555758683</v>
      </c>
      <c r="R12" s="125">
        <f>IF(ISERROR('[2]Récolte_N'!$H$22)=TRUE,"",'[2]Récolte_N'!$H$22)</f>
        <v>133400</v>
      </c>
      <c r="S12" s="255">
        <f>'[3]TO'!$AI168</f>
        <v>131731.69900000002</v>
      </c>
      <c r="U12"/>
      <c r="V12"/>
    </row>
    <row r="13" spans="1:22" ht="13.5" customHeight="1">
      <c r="A13" s="77">
        <v>7280</v>
      </c>
      <c r="B13" s="246" t="s">
        <v>40</v>
      </c>
      <c r="C13" s="125">
        <f>IF(ISERROR('[4]Récolte_N'!$F$22)=TRUE,"",'[4]Récolte_N'!$F$22)</f>
        <v>12297</v>
      </c>
      <c r="D13" s="125">
        <f t="shared" si="0"/>
        <v>26.9236399121737</v>
      </c>
      <c r="E13" s="125">
        <f>IF(ISERROR('[4]Récolte_N'!$H$22)=TRUE,"",'[4]Récolte_N'!$H$22)</f>
        <v>33108</v>
      </c>
      <c r="F13" s="125">
        <f>R13</f>
        <v>30450</v>
      </c>
      <c r="G13" s="125">
        <f>IF(ISERROR('[4]Récolte_N'!$I$22)=TRUE,"",'[4]Récolte_N'!$I$22)</f>
        <v>29000</v>
      </c>
      <c r="H13" s="125">
        <f>S13</f>
        <v>26561.173</v>
      </c>
      <c r="I13" s="259">
        <f>IF(OR(H13=0,H13=""),"",(G13/H13)-1)</f>
        <v>0.09181925060312657</v>
      </c>
      <c r="J13" s="260">
        <f aca="true" t="shared" si="3" ref="J13:J31">E13-G13</f>
        <v>4108</v>
      </c>
      <c r="K13" s="260">
        <f>R13-H13</f>
        <v>3888.827000000001</v>
      </c>
      <c r="L13" s="330">
        <f t="shared" si="1"/>
        <v>0.1416551724137931</v>
      </c>
      <c r="M13" s="345">
        <f t="shared" si="1"/>
        <v>0.14641021313328298</v>
      </c>
      <c r="N13" s="124"/>
      <c r="O13" s="246" t="s">
        <v>40</v>
      </c>
      <c r="P13" s="125">
        <f>IF(ISERROR('[5]Récolte_N'!$F$22)=TRUE,"",'[5]Récolte_N'!$F$22)</f>
        <v>11650</v>
      </c>
      <c r="Q13" s="125">
        <f t="shared" si="2"/>
        <v>26.137339055793994</v>
      </c>
      <c r="R13" s="125">
        <f>IF(ISERROR('[5]Récolte_N'!$H$22)=TRUE,"",'[5]Récolte_N'!$H$22)</f>
        <v>30450</v>
      </c>
      <c r="S13" s="255">
        <f>'[3]TO'!$AI169</f>
        <v>26561.173</v>
      </c>
      <c r="U13"/>
      <c r="V13"/>
    </row>
    <row r="14" spans="1:22" ht="13.5" customHeight="1">
      <c r="A14" s="77">
        <v>17376</v>
      </c>
      <c r="B14" s="246" t="s">
        <v>16</v>
      </c>
      <c r="C14" s="125">
        <f>IF(ISERROR('[6]Récolte_N'!$F$22)=TRUE,"",'[6]Récolte_N'!$F$22)</f>
        <v>26700</v>
      </c>
      <c r="D14" s="125">
        <f t="shared" si="0"/>
        <v>19.288389513108616</v>
      </c>
      <c r="E14" s="125">
        <f>IF(ISERROR('[6]Récolte_N'!$H$22)=TRUE,"",'[6]Récolte_N'!$H$22)</f>
        <v>51500</v>
      </c>
      <c r="F14" s="125">
        <f>R14</f>
        <v>78050</v>
      </c>
      <c r="G14" s="125">
        <f>IF(ISERROR('[6]Récolte_N'!$I$22)=TRUE,"",'[6]Récolte_N'!$I$22)</f>
        <v>47000</v>
      </c>
      <c r="H14" s="125">
        <f>S14</f>
        <v>74414.20300000001</v>
      </c>
      <c r="I14" s="259">
        <f aca="true" t="shared" si="4" ref="I14:I31">IF(OR(H14=0,H14=""),"",(G14/H14)-1)</f>
        <v>-0.36840014264481213</v>
      </c>
      <c r="J14" s="260">
        <f t="shared" si="3"/>
        <v>4500</v>
      </c>
      <c r="K14" s="260">
        <f>R14-H14</f>
        <v>3635.7969999999914</v>
      </c>
      <c r="L14" s="330">
        <f t="shared" si="1"/>
        <v>0.09574468085106383</v>
      </c>
      <c r="M14" s="345">
        <f t="shared" si="1"/>
        <v>0.04885891205473222</v>
      </c>
      <c r="N14" s="124"/>
      <c r="O14" s="246" t="s">
        <v>16</v>
      </c>
      <c r="P14" s="125">
        <f>IF(ISERROR('[7]Récolte_N'!$F$22)=TRUE,"",'[7]Récolte_N'!$F$22)</f>
        <v>29700</v>
      </c>
      <c r="Q14" s="125">
        <f t="shared" si="2"/>
        <v>26.27946127946128</v>
      </c>
      <c r="R14" s="125">
        <f>IF(ISERROR('[7]Récolte_N'!$H$22)=TRUE,"",'[7]Récolte_N'!$H$22)</f>
        <v>78050</v>
      </c>
      <c r="S14" s="255">
        <f>'[3]TO'!$AI170</f>
        <v>74414.20300000001</v>
      </c>
      <c r="U14"/>
      <c r="V14"/>
    </row>
    <row r="15" spans="1:22" ht="13.5" customHeight="1">
      <c r="A15" s="77">
        <v>26391</v>
      </c>
      <c r="B15" s="246" t="s">
        <v>37</v>
      </c>
      <c r="C15" s="125">
        <f>IF(ISERROR('[8]Récolte_N'!$F$22)=TRUE,"",'[8]Récolte_N'!$F$22)</f>
        <v>3400</v>
      </c>
      <c r="D15" s="125">
        <f t="shared" si="0"/>
        <v>27</v>
      </c>
      <c r="E15" s="125">
        <f>IF(ISERROR('[8]Récolte_N'!$H$22)=TRUE,"",'[8]Récolte_N'!$H$22)</f>
        <v>9180</v>
      </c>
      <c r="F15" s="125">
        <f aca="true" t="shared" si="5" ref="F15:F30">R15</f>
        <v>12944.4</v>
      </c>
      <c r="G15" s="125">
        <f>IF(ISERROR('[8]Récolte_N'!$I$22)=TRUE,"",'[8]Récolte_N'!$I$22)</f>
        <v>6000</v>
      </c>
      <c r="H15" s="125">
        <f aca="true" t="shared" si="6" ref="H15:H30">S15</f>
        <v>11892.02</v>
      </c>
      <c r="I15" s="259">
        <f t="shared" si="4"/>
        <v>-0.49545998072657127</v>
      </c>
      <c r="J15" s="260">
        <f t="shared" si="3"/>
        <v>3180</v>
      </c>
      <c r="K15" s="260">
        <f aca="true" t="shared" si="7" ref="K15:K29">R15-H15</f>
        <v>1052.3799999999992</v>
      </c>
      <c r="L15" s="330">
        <f t="shared" si="1"/>
        <v>0.53</v>
      </c>
      <c r="M15" s="345">
        <f t="shared" si="1"/>
        <v>0.08849463758049508</v>
      </c>
      <c r="N15" s="124"/>
      <c r="O15" s="246" t="s">
        <v>37</v>
      </c>
      <c r="P15" s="125">
        <f>IF(ISERROR('[9]Récolte_N'!$F$22)=TRUE,"",'[9]Récolte_N'!$F$22)</f>
        <v>4690</v>
      </c>
      <c r="Q15" s="125">
        <f t="shared" si="2"/>
        <v>27.599999999999998</v>
      </c>
      <c r="R15" s="125">
        <f>IF(ISERROR('[9]Récolte_N'!$H$22)=TRUE,"",'[9]Récolte_N'!$H$22)</f>
        <v>12944.4</v>
      </c>
      <c r="S15" s="255">
        <f>'[3]TO'!$AI171</f>
        <v>11892.02</v>
      </c>
      <c r="U15"/>
      <c r="V15"/>
    </row>
    <row r="16" spans="1:22" ht="13.5" customHeight="1">
      <c r="A16" s="77">
        <v>19136</v>
      </c>
      <c r="B16" s="246" t="s">
        <v>17</v>
      </c>
      <c r="C16" s="125">
        <f>IF(ISERROR('[10]Récolte_N'!$F$22)=TRUE,"",'[10]Récolte_N'!$F$22)</f>
      </c>
      <c r="D16" s="125">
        <f t="shared" si="0"/>
      </c>
      <c r="E16" s="125">
        <f>IF(ISERROR('[10]Récolte_N'!$H$22)=TRUE,"",'[10]Récolte_N'!$H$22)</f>
      </c>
      <c r="F16" s="125">
        <f t="shared" si="5"/>
      </c>
      <c r="G16" s="125">
        <f>IF(ISERROR('[10]Récolte_N'!$I$22)=TRUE,"",'[10]Récolte_N'!$I$22)</f>
      </c>
      <c r="H16" s="125">
        <f t="shared" si="6"/>
        <v>59</v>
      </c>
      <c r="I16" s="259"/>
      <c r="J16" s="260"/>
      <c r="K16" s="260"/>
      <c r="L16" s="330"/>
      <c r="M16" s="345">
        <f>K16/H16</f>
        <v>0</v>
      </c>
      <c r="N16" s="124"/>
      <c r="O16" s="246" t="s">
        <v>17</v>
      </c>
      <c r="P16" s="125">
        <f>IF(ISERROR('[11]Récolte_N'!$F$22)=TRUE,"",'[11]Récolte_N'!$F$22)</f>
      </c>
      <c r="Q16" s="125">
        <f t="shared" si="2"/>
      </c>
      <c r="R16" s="125">
        <f>IF(ISERROR('[11]Récolte_N'!$H$22)=TRUE,"",'[11]Récolte_N'!$H$22)</f>
      </c>
      <c r="S16" s="255">
        <f>'[3]TO'!$AI172</f>
        <v>59</v>
      </c>
      <c r="U16"/>
      <c r="V16"/>
    </row>
    <row r="17" spans="1:22" ht="13.5" customHeight="1">
      <c r="A17" s="77">
        <v>1790</v>
      </c>
      <c r="B17" s="246" t="s">
        <v>18</v>
      </c>
      <c r="C17" s="125">
        <f>IF(ISERROR('[12]Récolte_N'!$F$22)=TRUE,"",'[12]Récolte_N'!$F$22)</f>
        <v>1000</v>
      </c>
      <c r="D17" s="125">
        <f t="shared" si="0"/>
        <v>28</v>
      </c>
      <c r="E17" s="125">
        <f>IF(ISERROR('[12]Récolte_N'!$H$22)=TRUE,"",'[12]Récolte_N'!$H$22)</f>
        <v>2800</v>
      </c>
      <c r="F17" s="125">
        <f t="shared" si="5"/>
        <v>2700</v>
      </c>
      <c r="G17" s="125">
        <f>IF(ISERROR('[12]Récolte_N'!$I$22)=TRUE,"",'[12]Récolte_N'!$I$22)</f>
        <v>2000</v>
      </c>
      <c r="H17" s="125">
        <f t="shared" si="6"/>
        <v>2280.5490000000004</v>
      </c>
      <c r="I17" s="259">
        <f t="shared" si="4"/>
        <v>-0.12301818553339583</v>
      </c>
      <c r="J17" s="260">
        <f t="shared" si="3"/>
        <v>800</v>
      </c>
      <c r="K17" s="260">
        <f t="shared" si="7"/>
        <v>419.45099999999957</v>
      </c>
      <c r="L17" s="330">
        <f t="shared" si="1"/>
        <v>0.4</v>
      </c>
      <c r="M17" s="345">
        <f t="shared" si="1"/>
        <v>0.1839254495299156</v>
      </c>
      <c r="N17" s="124"/>
      <c r="O17" s="246" t="s">
        <v>18</v>
      </c>
      <c r="P17" s="125">
        <f>IF(ISERROR('[13]Récolte_N'!$F$22)=TRUE,"",'[13]Récolte_N'!$F$22)</f>
        <v>1000</v>
      </c>
      <c r="Q17" s="125">
        <f t="shared" si="2"/>
        <v>27</v>
      </c>
      <c r="R17" s="125">
        <f>IF(ISERROR('[13]Récolte_N'!$H$22)=TRUE,"",'[13]Récolte_N'!$H$22)</f>
        <v>2700</v>
      </c>
      <c r="S17" s="255">
        <f>'[3]TO'!$AI173</f>
        <v>2280.5490000000004</v>
      </c>
      <c r="U17"/>
      <c r="V17"/>
    </row>
    <row r="18" spans="1:22" ht="13.5" customHeight="1">
      <c r="A18" s="77" t="s">
        <v>20</v>
      </c>
      <c r="B18" s="246" t="s">
        <v>19</v>
      </c>
      <c r="C18" s="125">
        <f>IF(ISERROR('[14]Récolte_N'!$F$22)=TRUE,"",'[14]Récolte_N'!$F$22)</f>
        <v>22450</v>
      </c>
      <c r="D18" s="125">
        <f t="shared" si="0"/>
        <v>17.58129175946548</v>
      </c>
      <c r="E18" s="125">
        <f>IF(ISERROR('[14]Récolte_N'!$H$22)=TRUE,"",'[14]Récolte_N'!$H$22)</f>
        <v>39470</v>
      </c>
      <c r="F18" s="125">
        <f t="shared" si="5"/>
        <v>63400</v>
      </c>
      <c r="G18" s="125">
        <f>IF(ISERROR('[14]Récolte_N'!$I$22)=TRUE,"",'[14]Récolte_N'!$I$22)</f>
        <v>36000</v>
      </c>
      <c r="H18" s="125">
        <f t="shared" si="6"/>
        <v>56051.632999999994</v>
      </c>
      <c r="I18" s="259">
        <f t="shared" si="4"/>
        <v>-0.35773503690784525</v>
      </c>
      <c r="J18" s="260">
        <f t="shared" si="3"/>
        <v>3470</v>
      </c>
      <c r="K18" s="260">
        <f t="shared" si="7"/>
        <v>7348.367000000006</v>
      </c>
      <c r="L18" s="330">
        <f t="shared" si="1"/>
        <v>0.09638888888888889</v>
      </c>
      <c r="M18" s="345">
        <f t="shared" si="1"/>
        <v>0.13109996277896144</v>
      </c>
      <c r="N18" s="124"/>
      <c r="O18" s="246" t="s">
        <v>19</v>
      </c>
      <c r="P18" s="125">
        <f>IF(ISERROR('[15]Récolte_N'!$F$22)=TRUE,"",'[15]Récolte_N'!$F$22)</f>
        <v>25970</v>
      </c>
      <c r="Q18" s="125">
        <f t="shared" si="2"/>
        <v>24.412783981517133</v>
      </c>
      <c r="R18" s="125">
        <f>IF(ISERROR('[15]Récolte_N'!$H$22)=TRUE,"",'[15]Récolte_N'!$H$22)</f>
        <v>63400</v>
      </c>
      <c r="S18" s="255">
        <f>'[3]TO'!$AI174</f>
        <v>56051.632999999994</v>
      </c>
      <c r="U18"/>
      <c r="V18"/>
    </row>
    <row r="19" spans="1:22" ht="13.5" customHeight="1">
      <c r="A19" s="77" t="s">
        <v>20</v>
      </c>
      <c r="B19" s="246" t="s">
        <v>21</v>
      </c>
      <c r="C19" s="125">
        <f>IF(ISERROR('[16]Récolte_N'!$F$22)=TRUE,"",'[16]Récolte_N'!$F$22)</f>
        <v>8400</v>
      </c>
      <c r="D19" s="125">
        <f t="shared" si="0"/>
        <v>18.154761904761905</v>
      </c>
      <c r="E19" s="125">
        <f>IF(ISERROR('[16]Récolte_N'!$H$22)=TRUE,"",'[16]Récolte_N'!$H$22)</f>
        <v>15250</v>
      </c>
      <c r="F19" s="125">
        <f t="shared" si="5"/>
        <v>14400</v>
      </c>
      <c r="G19" s="125">
        <f>IF(ISERROR('[16]Récolte_N'!$I$22)=TRUE,"",'[16]Récolte_N'!$I$22)</f>
        <v>13000</v>
      </c>
      <c r="H19" s="125">
        <f t="shared" si="6"/>
        <v>12020.315</v>
      </c>
      <c r="I19" s="259">
        <f t="shared" si="4"/>
        <v>0.08150243982790806</v>
      </c>
      <c r="J19" s="260">
        <f t="shared" si="3"/>
        <v>2250</v>
      </c>
      <c r="K19" s="260">
        <f t="shared" si="7"/>
        <v>2379.6849999999995</v>
      </c>
      <c r="L19" s="330">
        <f t="shared" si="1"/>
        <v>0.17307692307692307</v>
      </c>
      <c r="M19" s="345">
        <f t="shared" si="1"/>
        <v>0.1979719333478365</v>
      </c>
      <c r="N19" s="124"/>
      <c r="O19" s="246" t="s">
        <v>21</v>
      </c>
      <c r="P19" s="125">
        <f>IF(ISERROR('[17]Récolte_N'!$F$22)=TRUE,"",'[17]Récolte_N'!$F$22)</f>
        <v>7780</v>
      </c>
      <c r="Q19" s="125">
        <f t="shared" si="2"/>
        <v>18.508997429305914</v>
      </c>
      <c r="R19" s="125">
        <f>IF(ISERROR('[17]Récolte_N'!$H$22)=TRUE,"",'[17]Récolte_N'!$H$22)</f>
        <v>14400</v>
      </c>
      <c r="S19" s="255">
        <f>'[3]TO'!$AI175</f>
        <v>12020.315</v>
      </c>
      <c r="U19"/>
      <c r="V19"/>
    </row>
    <row r="20" spans="1:22" ht="13.5" customHeight="1">
      <c r="A20" s="77" t="s">
        <v>20</v>
      </c>
      <c r="B20" s="246" t="s">
        <v>35</v>
      </c>
      <c r="C20" s="125">
        <f>IF(ISERROR('[18]Récolte_N'!$F$22)=TRUE,"",'[18]Récolte_N'!$F$22)</f>
        <v>15890</v>
      </c>
      <c r="D20" s="125">
        <f>IF(OR(C20="",C20=0),"",(E20/C20)*10)</f>
        <v>21.96538703587162</v>
      </c>
      <c r="E20" s="125">
        <f>IF(ISERROR('[18]Récolte_N'!$H$22)=TRUE,"",'[18]Récolte_N'!$H$22)</f>
        <v>34903</v>
      </c>
      <c r="F20" s="125">
        <f t="shared" si="5"/>
        <v>61307</v>
      </c>
      <c r="G20" s="125">
        <f>IF(ISERROR('[18]Récolte_N'!$I$22)=TRUE,"",'[18]Récolte_N'!$I$22)</f>
        <v>33950</v>
      </c>
      <c r="H20" s="125">
        <f t="shared" si="6"/>
        <v>54705.435000000005</v>
      </c>
      <c r="I20" s="259">
        <f t="shared" si="4"/>
        <v>-0.37940352727293003</v>
      </c>
      <c r="J20" s="260">
        <f t="shared" si="3"/>
        <v>953</v>
      </c>
      <c r="K20" s="260">
        <f t="shared" si="7"/>
        <v>6601.564999999995</v>
      </c>
      <c r="L20" s="330">
        <f t="shared" si="1"/>
        <v>0.028070692194403536</v>
      </c>
      <c r="M20" s="345">
        <f t="shared" si="1"/>
        <v>0.12067475562528648</v>
      </c>
      <c r="N20" s="124"/>
      <c r="O20" s="246" t="s">
        <v>35</v>
      </c>
      <c r="P20" s="125">
        <f>IF(ISERROR('[19]Récolte_N'!$F$22)=TRUE,"",'[19]Récolte_N'!$F$22)</f>
        <v>21420</v>
      </c>
      <c r="Q20" s="125">
        <f>IF(OR(P20="",P20=0),"",(R20/P20)*10)</f>
        <v>28.621381886087768</v>
      </c>
      <c r="R20" s="125">
        <f>IF(ISERROR('[19]Récolte_N'!$H$22)=TRUE,"",'[19]Récolte_N'!$H$22)</f>
        <v>61307</v>
      </c>
      <c r="S20" s="255">
        <f>'[3]TO'!$AI176</f>
        <v>54705.435000000005</v>
      </c>
      <c r="U20"/>
      <c r="V20"/>
    </row>
    <row r="21" spans="1:22" ht="13.5" customHeight="1">
      <c r="A21" s="77" t="s">
        <v>20</v>
      </c>
      <c r="B21" s="246" t="s">
        <v>22</v>
      </c>
      <c r="C21" s="125">
        <f>IF(ISERROR('[20]Récolte_N'!$F$22)=TRUE,"",'[20]Récolte_N'!$F$22)</f>
        <v>19200</v>
      </c>
      <c r="D21" s="125">
        <f>IF(OR(C21="",C21=0),"",(E21/C21)*10)</f>
        <v>21.875</v>
      </c>
      <c r="E21" s="125">
        <f>IF(ISERROR('[20]Récolte_N'!$H$22)=TRUE,"",'[20]Récolte_N'!$H$22)</f>
        <v>42000</v>
      </c>
      <c r="F21" s="125">
        <f t="shared" si="5"/>
        <v>27000</v>
      </c>
      <c r="G21" s="125">
        <f>IF(ISERROR('[20]Récolte_N'!$I$22)=TRUE,"",'[20]Récolte_N'!$I$22)</f>
        <v>38000</v>
      </c>
      <c r="H21" s="125">
        <f t="shared" si="6"/>
        <v>24344.757999999994</v>
      </c>
      <c r="I21" s="259">
        <f t="shared" si="4"/>
        <v>0.5609109772214622</v>
      </c>
      <c r="J21" s="260">
        <f t="shared" si="3"/>
        <v>4000</v>
      </c>
      <c r="K21" s="260">
        <f t="shared" si="7"/>
        <v>2655.2420000000056</v>
      </c>
      <c r="L21" s="330">
        <f t="shared" si="1"/>
        <v>0.10526315789473684</v>
      </c>
      <c r="M21" s="345">
        <f t="shared" si="1"/>
        <v>0.10906832592051259</v>
      </c>
      <c r="N21" s="124"/>
      <c r="O21" s="246" t="s">
        <v>22</v>
      </c>
      <c r="P21" s="125">
        <f>IF(ISERROR('[21]Récolte_N'!$F$22)=TRUE,"",'[21]Récolte_N'!$F$22)</f>
        <v>9000</v>
      </c>
      <c r="Q21" s="125">
        <f>IF(OR(P21="",P21=0),"",(R21/P21)*10)</f>
        <v>30</v>
      </c>
      <c r="R21" s="125">
        <f>IF(ISERROR('[21]Récolte_N'!$H$22)=TRUE,"",'[21]Récolte_N'!$H$22)</f>
        <v>27000</v>
      </c>
      <c r="S21" s="255">
        <f>'[3]TO'!$AI177</f>
        <v>24344.757999999994</v>
      </c>
      <c r="U21"/>
      <c r="V21"/>
    </row>
    <row r="22" spans="1:22" ht="13.5" customHeight="1">
      <c r="A22" s="77" t="s">
        <v>20</v>
      </c>
      <c r="B22" s="246" t="s">
        <v>38</v>
      </c>
      <c r="C22" s="125">
        <f>IF(ISERROR('[22]Récolte_N'!$F$22)=TRUE,"",'[22]Récolte_N'!$F$22)</f>
        <v>620</v>
      </c>
      <c r="D22" s="125">
        <f>IF(OR(C22="",C22=0),"",(E22/C22)*10)</f>
        <v>24.193548387096776</v>
      </c>
      <c r="E22" s="125">
        <f>IF(ISERROR('[22]Récolte_N'!$H$22)=TRUE,"",'[22]Récolte_N'!$H$22)</f>
        <v>1500</v>
      </c>
      <c r="F22" s="125">
        <f t="shared" si="5"/>
        <v>1780</v>
      </c>
      <c r="G22" s="125">
        <f>IF(ISERROR('[22]Récolte_N'!$I$22)=TRUE,"",'[22]Récolte_N'!$I$22)</f>
        <v>1500</v>
      </c>
      <c r="H22" s="125">
        <f t="shared" si="6"/>
        <v>1459.9759999999999</v>
      </c>
      <c r="I22" s="259">
        <f t="shared" si="4"/>
        <v>0.027414149273686794</v>
      </c>
      <c r="J22" s="260">
        <f t="shared" si="3"/>
        <v>0</v>
      </c>
      <c r="K22" s="260">
        <f t="shared" si="7"/>
        <v>320.0240000000001</v>
      </c>
      <c r="L22" s="330">
        <f t="shared" si="1"/>
        <v>0</v>
      </c>
      <c r="M22" s="345">
        <f t="shared" si="1"/>
        <v>0.21919812380477496</v>
      </c>
      <c r="N22" s="124"/>
      <c r="O22" s="246" t="s">
        <v>38</v>
      </c>
      <c r="P22" s="125">
        <f>IF(ISERROR('[23]Récolte_N'!$F$22)=TRUE,"",'[23]Récolte_N'!$F$22)</f>
        <v>540</v>
      </c>
      <c r="Q22" s="125">
        <f>IF(OR(P22="",P22=0),"",(R22/P22)*10)</f>
        <v>32.96296296296296</v>
      </c>
      <c r="R22" s="125">
        <f>IF(ISERROR('[23]Récolte_N'!$H$22)=TRUE,"",'[23]Récolte_N'!$H$22)</f>
        <v>1780</v>
      </c>
      <c r="S22" s="255">
        <f>'[3]TO'!$AI178</f>
        <v>1459.9759999999999</v>
      </c>
      <c r="U22"/>
      <c r="V22"/>
    </row>
    <row r="23" spans="1:22" ht="13.5" customHeight="1">
      <c r="A23" s="77" t="s">
        <v>20</v>
      </c>
      <c r="B23" s="246" t="s">
        <v>23</v>
      </c>
      <c r="C23" s="125">
        <f>IF(ISERROR('[24]Récolte_N'!$F$22)=TRUE,"",'[24]Récolte_N'!$F$22)</f>
        <v>151</v>
      </c>
      <c r="D23" s="125">
        <f t="shared" si="0"/>
        <v>23.715231788079475</v>
      </c>
      <c r="E23" s="125">
        <f>IF(ISERROR('[24]Récolte_N'!$H$22)=TRUE,"",'[24]Récolte_N'!$H$22)</f>
        <v>358.1</v>
      </c>
      <c r="F23" s="125">
        <f t="shared" si="5"/>
        <v>169</v>
      </c>
      <c r="G23" s="261">
        <f>IF(ISERROR('[24]Récolte_N'!$I$22)=TRUE,"",'[24]Récolte_N'!$I$22)</f>
        <v>245</v>
      </c>
      <c r="H23" s="125">
        <f t="shared" si="6"/>
        <v>275.725</v>
      </c>
      <c r="I23" s="259">
        <f t="shared" si="4"/>
        <v>-0.11143349351709142</v>
      </c>
      <c r="J23" s="260">
        <f t="shared" si="3"/>
        <v>113.10000000000002</v>
      </c>
      <c r="K23" s="260">
        <f t="shared" si="7"/>
        <v>-106.72500000000002</v>
      </c>
      <c r="L23" s="330">
        <f t="shared" si="1"/>
        <v>0.4616326530612246</v>
      </c>
      <c r="M23" s="345">
        <f t="shared" si="1"/>
        <v>-0.38707045063015694</v>
      </c>
      <c r="N23" s="124"/>
      <c r="O23" s="246" t="s">
        <v>23</v>
      </c>
      <c r="P23" s="125">
        <f>IF(ISERROR('[25]Récolte_N'!$F$22)=TRUE,"",'[25]Récolte_N'!$F$22)</f>
        <v>71</v>
      </c>
      <c r="Q23" s="125">
        <f aca="true" t="shared" si="8" ref="Q23:Q31">IF(OR(P23="",P23=0),"",(R23/P23)*10)</f>
        <v>23.80281690140845</v>
      </c>
      <c r="R23" s="125">
        <f>IF(ISERROR('[25]Récolte_N'!$H$22)=TRUE,"",'[25]Récolte_N'!$H$22)</f>
        <v>169</v>
      </c>
      <c r="S23" s="255">
        <f>'[3]TO'!$AI179</f>
        <v>275.725</v>
      </c>
      <c r="U23"/>
      <c r="V23"/>
    </row>
    <row r="24" spans="1:22" ht="13.5" customHeight="1">
      <c r="A24" s="77" t="s">
        <v>20</v>
      </c>
      <c r="B24" s="246" t="s">
        <v>24</v>
      </c>
      <c r="C24" s="125">
        <f>IF(ISERROR('[26]Récolte_N'!$F$22)=TRUE,"",'[26]Récolte_N'!$F$22)</f>
        <v>40820</v>
      </c>
      <c r="D24" s="125">
        <f t="shared" si="0"/>
        <v>23.358647721705047</v>
      </c>
      <c r="E24" s="125">
        <f>IF(ISERROR('[26]Récolte_N'!$H$22)=TRUE,"",'[26]Récolte_N'!$H$22)</f>
        <v>95350</v>
      </c>
      <c r="F24" s="125">
        <f t="shared" si="5"/>
        <v>76140</v>
      </c>
      <c r="G24" s="125">
        <f>IF(ISERROR('[26]Récolte_N'!$I$22)=TRUE,"",'[26]Récolte_N'!$I$22)</f>
        <v>91000</v>
      </c>
      <c r="H24" s="125">
        <f t="shared" si="6"/>
        <v>71825.751</v>
      </c>
      <c r="I24" s="259">
        <f t="shared" si="4"/>
        <v>0.26695507854836076</v>
      </c>
      <c r="J24" s="260">
        <f t="shared" si="3"/>
        <v>4350</v>
      </c>
      <c r="K24" s="260">
        <f t="shared" si="7"/>
        <v>4314.248999999996</v>
      </c>
      <c r="L24" s="330">
        <f t="shared" si="1"/>
        <v>0.0478021978021978</v>
      </c>
      <c r="M24" s="345">
        <f t="shared" si="1"/>
        <v>0.0600654909963976</v>
      </c>
      <c r="N24" s="124"/>
      <c r="O24" s="246" t="s">
        <v>24</v>
      </c>
      <c r="P24" s="125">
        <f>IF(ISERROR('[27]Récolte_N'!$F$22)=TRUE,"",'[27]Récolte_N'!$F$22)</f>
        <v>30970</v>
      </c>
      <c r="Q24" s="125">
        <f t="shared" si="8"/>
        <v>24.585082337746208</v>
      </c>
      <c r="R24" s="125">
        <f>IF(ISERROR('[27]Récolte_N'!$H$22)=TRUE,"",'[27]Récolte_N'!$H$22)</f>
        <v>76140</v>
      </c>
      <c r="S24" s="255">
        <f>'[3]TO'!$AI180</f>
        <v>71825.751</v>
      </c>
      <c r="U24"/>
      <c r="V24"/>
    </row>
    <row r="25" spans="1:22" ht="13.5" customHeight="1">
      <c r="A25" s="77" t="s">
        <v>20</v>
      </c>
      <c r="B25" s="246" t="s">
        <v>25</v>
      </c>
      <c r="C25" s="125">
        <f>IF(ISERROR('[28]Récolte_N'!$F$22)=TRUE,"",'[28]Récolte_N'!$F$22)</f>
        <v>109400</v>
      </c>
      <c r="D25" s="125">
        <f t="shared" si="0"/>
        <v>22.53199268738574</v>
      </c>
      <c r="E25" s="125">
        <f>IF(ISERROR('[28]Récolte_N'!$H$22)=TRUE,"",'[28]Récolte_N'!$H$22)</f>
        <v>246500</v>
      </c>
      <c r="F25" s="125">
        <f t="shared" si="5"/>
        <v>185000</v>
      </c>
      <c r="G25" s="125">
        <f>IF(ISERROR('[28]Récolte_N'!$I$22)=TRUE,"",'[28]Récolte_N'!$I$22)</f>
        <v>217000</v>
      </c>
      <c r="H25" s="125">
        <f t="shared" si="6"/>
        <v>155804.55</v>
      </c>
      <c r="I25" s="259">
        <f t="shared" si="4"/>
        <v>0.39277062191059264</v>
      </c>
      <c r="J25" s="260">
        <f t="shared" si="3"/>
        <v>29500</v>
      </c>
      <c r="K25" s="260">
        <f t="shared" si="7"/>
        <v>29195.45000000001</v>
      </c>
      <c r="L25" s="330">
        <f t="shared" si="1"/>
        <v>0.1359447004608295</v>
      </c>
      <c r="M25" s="345">
        <f t="shared" si="1"/>
        <v>0.18738509241225634</v>
      </c>
      <c r="N25" s="124"/>
      <c r="O25" s="246" t="s">
        <v>25</v>
      </c>
      <c r="P25" s="125">
        <f>IF(ISERROR('[29]Récolte_N'!$F$22)=TRUE,"",'[29]Récolte_N'!$F$22)</f>
        <v>73200</v>
      </c>
      <c r="Q25" s="125">
        <f t="shared" si="8"/>
        <v>25.273224043715846</v>
      </c>
      <c r="R25" s="125">
        <f>IF(ISERROR('[29]Récolte_N'!$H$22)=TRUE,"",'[29]Récolte_N'!$H$22)</f>
        <v>185000</v>
      </c>
      <c r="S25" s="255">
        <f>'[3]TO'!$AI181</f>
        <v>155804.55</v>
      </c>
      <c r="U25"/>
      <c r="V25"/>
    </row>
    <row r="26" spans="1:22" ht="13.5" customHeight="1">
      <c r="A26" s="77" t="s">
        <v>20</v>
      </c>
      <c r="B26" s="246" t="s">
        <v>26</v>
      </c>
      <c r="C26" s="125">
        <f>IF(ISERROR('[30]Récolte_N'!$F$22)=TRUE,"",'[30]Récolte_N'!$F$22)</f>
        <v>3300</v>
      </c>
      <c r="D26" s="125">
        <f t="shared" si="0"/>
        <v>29</v>
      </c>
      <c r="E26" s="125">
        <f>IF(ISERROR('[30]Récolte_N'!$H$22)=TRUE,"",'[30]Récolte_N'!$H$22)</f>
        <v>9570</v>
      </c>
      <c r="F26" s="125">
        <f t="shared" si="5"/>
        <v>10755</v>
      </c>
      <c r="G26" s="125">
        <f>IF(ISERROR('[30]Récolte_N'!$I$22)=TRUE,"",'[30]Récolte_N'!$I$22)</f>
        <v>8000</v>
      </c>
      <c r="H26" s="125">
        <f t="shared" si="6"/>
        <v>8963.309</v>
      </c>
      <c r="I26" s="259">
        <f t="shared" si="4"/>
        <v>-0.1074724747300354</v>
      </c>
      <c r="J26" s="260">
        <f t="shared" si="3"/>
        <v>1570</v>
      </c>
      <c r="K26" s="260">
        <f t="shared" si="7"/>
        <v>1791.6910000000007</v>
      </c>
      <c r="L26" s="330">
        <f t="shared" si="1"/>
        <v>0.19625</v>
      </c>
      <c r="M26" s="345">
        <f t="shared" si="1"/>
        <v>0.1998916917848086</v>
      </c>
      <c r="N26" s="124"/>
      <c r="O26" s="246" t="s">
        <v>26</v>
      </c>
      <c r="P26" s="125">
        <f>IF(ISERROR('[31]Récolte_N'!$F$22)=TRUE,"",'[31]Récolte_N'!$F$22)</f>
        <v>3585</v>
      </c>
      <c r="Q26" s="125">
        <f t="shared" si="8"/>
        <v>30</v>
      </c>
      <c r="R26" s="125">
        <f>IF(ISERROR('[31]Récolte_N'!$H$22)=TRUE,"",'[31]Récolte_N'!$H$22)</f>
        <v>10755</v>
      </c>
      <c r="S26" s="255">
        <f>'[3]TO'!$AI182</f>
        <v>8963.309</v>
      </c>
      <c r="U26"/>
      <c r="V26"/>
    </row>
    <row r="27" spans="1:22" ht="13.5" customHeight="1">
      <c r="A27" s="77" t="s">
        <v>20</v>
      </c>
      <c r="B27" s="246" t="s">
        <v>27</v>
      </c>
      <c r="C27" s="125">
        <f>IF(ISERROR('[32]Récolte_N'!$F$22)=TRUE,"",'[32]Récolte_N'!$F$22)</f>
        <v>197960</v>
      </c>
      <c r="D27" s="125">
        <f t="shared" si="0"/>
        <v>19.752273186502322</v>
      </c>
      <c r="E27" s="125">
        <f>IF(ISERROR('[32]Récolte_N'!$H$22)=TRUE,"",'[32]Récolte_N'!$H$22)</f>
        <v>391016</v>
      </c>
      <c r="F27" s="125">
        <f t="shared" si="5"/>
        <v>361291</v>
      </c>
      <c r="G27" s="125">
        <f>IF(ISERROR('[32]Récolte_N'!$I$22)=TRUE,"",'[32]Récolte_N'!$I$22)</f>
        <v>365000</v>
      </c>
      <c r="H27" s="125">
        <f t="shared" si="6"/>
        <v>344813.49900000007</v>
      </c>
      <c r="I27" s="259">
        <f t="shared" si="4"/>
        <v>0.05854324456131543</v>
      </c>
      <c r="J27" s="260">
        <f t="shared" si="3"/>
        <v>26016</v>
      </c>
      <c r="K27" s="260">
        <f t="shared" si="7"/>
        <v>16477.50099999993</v>
      </c>
      <c r="L27" s="330">
        <f t="shared" si="1"/>
        <v>0.07127671232876712</v>
      </c>
      <c r="M27" s="345">
        <f t="shared" si="1"/>
        <v>0.047786705125485614</v>
      </c>
      <c r="N27" s="124"/>
      <c r="O27" s="246" t="s">
        <v>27</v>
      </c>
      <c r="P27" s="125">
        <f>IF(ISERROR('[33]Récolte_N'!$F$22)=TRUE,"",'[33]Récolte_N'!$F$22)</f>
        <v>163580</v>
      </c>
      <c r="Q27" s="125">
        <f t="shared" si="8"/>
        <v>22.086502017361536</v>
      </c>
      <c r="R27" s="125">
        <f>IF(ISERROR('[33]Récolte_N'!$H$22)=TRUE,"",'[33]Récolte_N'!$H$22)</f>
        <v>361291</v>
      </c>
      <c r="S27" s="255">
        <f>'[3]TO'!$AI183</f>
        <v>344813.49900000007</v>
      </c>
      <c r="U27"/>
      <c r="V27"/>
    </row>
    <row r="28" spans="1:22" ht="13.5" customHeight="1">
      <c r="A28" s="77" t="s">
        <v>20</v>
      </c>
      <c r="B28" s="246" t="s">
        <v>28</v>
      </c>
      <c r="C28" s="125">
        <f>IF(ISERROR('[34]Récolte_N'!$F$22)=TRUE,"",'[34]Récolte_N'!$F$22)</f>
        <v>300</v>
      </c>
      <c r="D28" s="125">
        <f t="shared" si="0"/>
        <v>25</v>
      </c>
      <c r="E28" s="125">
        <f>IF(ISERROR('[34]Récolte_N'!$H$22)=TRUE,"",'[34]Récolte_N'!$H$22)</f>
        <v>750</v>
      </c>
      <c r="F28" s="125">
        <f t="shared" si="5"/>
        <v>455.84000000000003</v>
      </c>
      <c r="G28" s="125">
        <f>IF(ISERROR('[34]Récolte_N'!$I$22)=TRUE,"",'[34]Récolte_N'!$I$22)</f>
        <v>350</v>
      </c>
      <c r="H28" s="125">
        <f t="shared" si="6"/>
        <v>222.476</v>
      </c>
      <c r="I28" s="259">
        <f t="shared" si="4"/>
        <v>0.5732034017152412</v>
      </c>
      <c r="J28" s="260">
        <f t="shared" si="3"/>
        <v>400</v>
      </c>
      <c r="K28" s="260">
        <f t="shared" si="7"/>
        <v>233.36400000000003</v>
      </c>
      <c r="L28" s="330">
        <f t="shared" si="1"/>
        <v>1.1428571428571428</v>
      </c>
      <c r="M28" s="345">
        <f t="shared" si="1"/>
        <v>1.0489401103939302</v>
      </c>
      <c r="N28" s="124"/>
      <c r="O28" s="246" t="s">
        <v>28</v>
      </c>
      <c r="P28" s="125">
        <f>IF(ISERROR('[35]Récolte_N'!$F$22)=TRUE,"",'[35]Récolte_N'!$F$22)</f>
        <v>154</v>
      </c>
      <c r="Q28" s="125">
        <f t="shared" si="8"/>
        <v>29.600000000000005</v>
      </c>
      <c r="R28" s="125">
        <f>IF(ISERROR('[35]Récolte_N'!$H$22)=TRUE,"",'[35]Récolte_N'!$H$22)</f>
        <v>455.84000000000003</v>
      </c>
      <c r="S28" s="255">
        <f>'[3]TO'!$AI184</f>
        <v>222.476</v>
      </c>
      <c r="U28"/>
      <c r="V28"/>
    </row>
    <row r="29" spans="2:19" ht="12.75">
      <c r="B29" s="246" t="s">
        <v>39</v>
      </c>
      <c r="C29" s="125">
        <f>IF(ISERROR('[36]Récolte_N'!$F$22)=TRUE,"",'[36]Récolte_N'!$F$22)</f>
        <v>1600</v>
      </c>
      <c r="D29" s="125">
        <f t="shared" si="0"/>
        <v>26.75</v>
      </c>
      <c r="E29" s="125">
        <f>IF(ISERROR('[36]Récolte_N'!$H$22)=TRUE,"",'[36]Récolte_N'!$H$22)</f>
        <v>4280</v>
      </c>
      <c r="F29" s="125">
        <f t="shared" si="5"/>
        <v>3250</v>
      </c>
      <c r="G29" s="125">
        <f>IF(ISERROR('[36]Récolte_N'!$I$22)=TRUE,"",'[36]Récolte_N'!$I$22)</f>
        <v>3950</v>
      </c>
      <c r="H29" s="125">
        <f t="shared" si="6"/>
        <v>2825.582</v>
      </c>
      <c r="I29" s="259">
        <f t="shared" si="4"/>
        <v>0.39794208768317474</v>
      </c>
      <c r="J29" s="260">
        <f t="shared" si="3"/>
        <v>330</v>
      </c>
      <c r="K29" s="260">
        <f t="shared" si="7"/>
        <v>424.4180000000001</v>
      </c>
      <c r="L29" s="330">
        <f t="shared" si="1"/>
        <v>0.08354430379746836</v>
      </c>
      <c r="M29" s="345">
        <f t="shared" si="1"/>
        <v>0.15020551518235895</v>
      </c>
      <c r="O29" s="246" t="s">
        <v>39</v>
      </c>
      <c r="P29" s="125">
        <f>IF(ISERROR('[37]Récolte_N'!$F$22)=TRUE,"",'[37]Récolte_N'!$F$22)</f>
        <v>1300</v>
      </c>
      <c r="Q29" s="125">
        <f t="shared" si="8"/>
        <v>25</v>
      </c>
      <c r="R29" s="125">
        <f>IF(ISERROR('[37]Récolte_N'!$H$22)=TRUE,"",'[37]Récolte_N'!$H$22)</f>
        <v>3250</v>
      </c>
      <c r="S29" s="255">
        <f>'[3]TO'!$AI185</f>
        <v>2825.582</v>
      </c>
    </row>
    <row r="30" spans="2:19" ht="12.75">
      <c r="B30" s="246" t="s">
        <v>29</v>
      </c>
      <c r="C30" s="125">
        <f>IF(ISERROR('[38]Récolte_N'!$F$22)=TRUE,"",'[38]Récolte_N'!$F$22)</f>
        <v>213191</v>
      </c>
      <c r="D30" s="125">
        <f t="shared" si="0"/>
        <v>19.194806534985062</v>
      </c>
      <c r="E30" s="125">
        <f>IF(ISERROR('[38]Récolte_N'!$H$22)=TRUE,"",'[38]Récolte_N'!$H$22)</f>
        <v>409216</v>
      </c>
      <c r="F30" s="125">
        <f t="shared" si="5"/>
        <v>460792</v>
      </c>
      <c r="G30" s="125">
        <f>IF(ISERROR('[38]Récolte_N'!$I$22)=TRUE,"",'[38]Récolte_N'!$I$22)</f>
        <v>350000</v>
      </c>
      <c r="H30" s="125">
        <f t="shared" si="6"/>
        <v>443363.74499999994</v>
      </c>
      <c r="I30" s="259">
        <f t="shared" si="4"/>
        <v>-0.21058046818871023</v>
      </c>
      <c r="J30" s="260">
        <f t="shared" si="3"/>
        <v>59216</v>
      </c>
      <c r="K30" s="260">
        <f>R30-H30</f>
        <v>17428.255000000063</v>
      </c>
      <c r="L30" s="330">
        <f t="shared" si="1"/>
        <v>0.16918857142857144</v>
      </c>
      <c r="M30" s="345">
        <f t="shared" si="1"/>
        <v>0.039309156863965196</v>
      </c>
      <c r="N30"/>
      <c r="O30" s="246" t="s">
        <v>29</v>
      </c>
      <c r="P30" s="125">
        <f>IF(ISERROR('[39]Récolte_N'!$F$22)=TRUE,"",'[39]Récolte_N'!$F$22)</f>
        <v>212877</v>
      </c>
      <c r="Q30" s="125">
        <f t="shared" si="8"/>
        <v>21.64592699070355</v>
      </c>
      <c r="R30" s="125">
        <f>IF(ISERROR('[39]Récolte_N'!$H$22)=TRUE,"",'[39]Récolte_N'!$H$22)</f>
        <v>460792</v>
      </c>
      <c r="S30" s="255">
        <f>'[3]TO'!$AI186</f>
        <v>443363.74499999994</v>
      </c>
    </row>
    <row r="31" spans="2:19" ht="12.75">
      <c r="B31" s="246" t="s">
        <v>30</v>
      </c>
      <c r="C31" s="125">
        <f>IF(ISERROR('[40]Récolte_N'!$F$22)=TRUE,"",'[40]Récolte_N'!$F$22)</f>
        <v>27400</v>
      </c>
      <c r="D31" s="125">
        <f t="shared" si="0"/>
        <v>18.104014598540147</v>
      </c>
      <c r="E31" s="125">
        <f>IF(ISERROR('[40]Récolte_N'!$H$22)=TRUE,"",'[40]Récolte_N'!$H$22)</f>
        <v>49605</v>
      </c>
      <c r="F31" s="125">
        <f>R31</f>
        <v>60514</v>
      </c>
      <c r="G31" s="125">
        <f>IF(ISERROR('[40]Récolte_N'!$I$22)=TRUE,"",'[40]Récolte_N'!$I$22)</f>
        <v>40300</v>
      </c>
      <c r="H31" s="125">
        <f>S31</f>
        <v>47337.536</v>
      </c>
      <c r="I31" s="259">
        <f t="shared" si="4"/>
        <v>-0.14866713806143184</v>
      </c>
      <c r="J31" s="260">
        <f t="shared" si="3"/>
        <v>9305</v>
      </c>
      <c r="K31" s="260">
        <f>R31-H31</f>
        <v>13176.464</v>
      </c>
      <c r="L31" s="330">
        <f t="shared" si="1"/>
        <v>0.23089330024813895</v>
      </c>
      <c r="M31" s="345">
        <f t="shared" si="1"/>
        <v>0.27835128554219635</v>
      </c>
      <c r="O31" s="246" t="s">
        <v>30</v>
      </c>
      <c r="P31" s="125">
        <f>IF(ISERROR('[41]Récolte_N'!$F$22)=TRUE,"",'[41]Récolte_N'!$F$22)</f>
        <v>28300</v>
      </c>
      <c r="Q31" s="125">
        <f t="shared" si="8"/>
        <v>21.383038869257952</v>
      </c>
      <c r="R31" s="125">
        <f>IF(ISERROR('[41]Récolte_N'!$H$22)=TRUE,"",'[41]Récolte_N'!$H$22)</f>
        <v>60514</v>
      </c>
      <c r="S31" s="255">
        <f>'[3]TO'!$AI187</f>
        <v>47337.536</v>
      </c>
    </row>
    <row r="32" spans="2:19" ht="13.5" thickBot="1">
      <c r="B32" s="103"/>
      <c r="C32" s="213"/>
      <c r="D32" s="213"/>
      <c r="E32" s="213"/>
      <c r="F32" s="212"/>
      <c r="G32" s="262"/>
      <c r="H32" s="263"/>
      <c r="I32" s="264"/>
      <c r="J32" s="265"/>
      <c r="K32" s="266"/>
      <c r="L32" s="123"/>
      <c r="M32" s="346"/>
      <c r="O32" s="240"/>
      <c r="P32" s="256"/>
      <c r="Q32" s="256"/>
      <c r="R32" s="256"/>
      <c r="S32" s="257"/>
    </row>
    <row r="33" spans="2:19" ht="16.5" thickBot="1" thickTop="1">
      <c r="B33" s="282" t="s">
        <v>31</v>
      </c>
      <c r="C33" s="288">
        <f>IF(SUM(C12:C31)=0,"",SUM(C12:C31))</f>
        <v>771679</v>
      </c>
      <c r="D33" s="288">
        <f>IF(OR(C33="",C33=0),"",(E33/C33)*10)</f>
        <v>20.50536686886646</v>
      </c>
      <c r="E33" s="288">
        <f>IF(SUM(E12:E31)=0,"",SUM(E12:E31))</f>
        <v>1582356.1</v>
      </c>
      <c r="F33" s="289">
        <f>IF(SUM(F12:F31)=0,"",SUM(F12:F31))</f>
        <v>1583798.24</v>
      </c>
      <c r="G33" s="288">
        <f>IF(SUM(G12:G31)=0,"",SUM(G12:G31))</f>
        <v>1423095</v>
      </c>
      <c r="H33" s="292">
        <f>IF(SUM(H12:H31)=0,"",SUM(H12:H31))</f>
        <v>1470952.9340000001</v>
      </c>
      <c r="I33" s="293">
        <f>IF(OR(G33=0,G33=""),"",(G33/H33)-1)</f>
        <v>-0.032535326517796115</v>
      </c>
      <c r="J33" s="306">
        <f>SUM(J12:J31)</f>
        <v>159261.1</v>
      </c>
      <c r="K33" s="306">
        <f>SUM(K12:K31)</f>
        <v>112904.30599999998</v>
      </c>
      <c r="L33" s="347">
        <f t="shared" si="1"/>
        <v>0.11191178382328658</v>
      </c>
      <c r="M33" s="348">
        <f t="shared" si="1"/>
        <v>0.07675589299310645</v>
      </c>
      <c r="O33" s="240" t="s">
        <v>31</v>
      </c>
      <c r="P33" s="339">
        <f>IF(SUM(P12:P31)=0,"",SUM(P12:P31))</f>
        <v>680487</v>
      </c>
      <c r="Q33" s="339">
        <f>IF(OR(P33="",P33=0),"",(R33/P33)*10)</f>
        <v>23.274481951896213</v>
      </c>
      <c r="R33" s="339">
        <f>IF(SUM(R12:R31)=0,"",SUM(R12:R31))</f>
        <v>1583798.24</v>
      </c>
      <c r="S33" s="340">
        <f>IF(SUM(S12:S31)=0,"",SUM(S12:S31))</f>
        <v>1470952.9340000001</v>
      </c>
    </row>
    <row r="34" spans="2:10" ht="13.5" thickTop="1">
      <c r="B34" s="129" t="s">
        <v>67</v>
      </c>
      <c r="C34" s="130"/>
      <c r="D34" s="130"/>
      <c r="E34" s="130"/>
      <c r="F34" s="130"/>
      <c r="G34" s="130"/>
      <c r="H34" s="131"/>
      <c r="I34" s="132"/>
      <c r="J34" s="133"/>
    </row>
    <row r="35" spans="2:10" ht="12.75">
      <c r="B35" s="134" t="s">
        <v>32</v>
      </c>
      <c r="C35" s="135">
        <f>P33</f>
        <v>680487</v>
      </c>
      <c r="D35" s="135">
        <f>(E35/C35)*10</f>
        <v>23.274481951896213</v>
      </c>
      <c r="E35" s="135">
        <f>R33</f>
        <v>1583798.24</v>
      </c>
      <c r="G35" s="135">
        <f>$H$33</f>
        <v>1470952.9340000001</v>
      </c>
      <c r="H35" s="131"/>
      <c r="I35" s="132"/>
      <c r="J35" s="133"/>
    </row>
    <row r="36" spans="2:10" ht="12.75">
      <c r="B36" s="134" t="s">
        <v>33</v>
      </c>
      <c r="C36" s="136"/>
      <c r="D36" s="137"/>
      <c r="E36" s="136"/>
      <c r="G36" s="136"/>
      <c r="H36" s="131"/>
      <c r="I36" s="132"/>
      <c r="J36" s="133"/>
    </row>
    <row r="37" spans="2:10" ht="12.75">
      <c r="B37" s="134" t="s">
        <v>34</v>
      </c>
      <c r="C37" s="138">
        <f>IF(OR(C33="",C33=0),"",(C33/C35)-1)</f>
        <v>0.13400990761028497</v>
      </c>
      <c r="D37" s="138">
        <f>IF(OR(D33="",D33=0),"",(D33/D35)-1)</f>
        <v>-0.1189764433319277</v>
      </c>
      <c r="E37" s="138">
        <f>IF(OR(E33="",E33=0),"",(E33/E35)-1)</f>
        <v>-0.0009105579003547692</v>
      </c>
      <c r="G37" s="138">
        <f>IF(OR(G33="",G33=0),"",(G33/G35)-1)</f>
        <v>-0.032535326517796115</v>
      </c>
      <c r="H37" s="131"/>
      <c r="I37" s="132"/>
      <c r="J37" s="133"/>
    </row>
    <row r="38" ht="13.5" thickBot="1"/>
    <row r="39" spans="2:8" ht="12.75">
      <c r="B39" s="223" t="s">
        <v>0</v>
      </c>
      <c r="C39" s="197" t="s">
        <v>4</v>
      </c>
      <c r="D39" s="197" t="s">
        <v>4</v>
      </c>
      <c r="E39" s="198" t="s">
        <v>4</v>
      </c>
      <c r="F39" s="198" t="s">
        <v>4</v>
      </c>
      <c r="G39" s="199" t="s">
        <v>52</v>
      </c>
      <c r="H39" s="200" t="s">
        <v>53</v>
      </c>
    </row>
    <row r="40" spans="2:8" ht="12.75">
      <c r="B40" s="166"/>
      <c r="C40" s="202" t="s">
        <v>54</v>
      </c>
      <c r="D40" s="202" t="s">
        <v>54</v>
      </c>
      <c r="E40" s="203" t="s">
        <v>54</v>
      </c>
      <c r="F40" s="203" t="s">
        <v>54</v>
      </c>
      <c r="G40" s="204" t="s">
        <v>55</v>
      </c>
      <c r="H40" s="205" t="s">
        <v>56</v>
      </c>
    </row>
    <row r="41" spans="2:8" ht="12.75">
      <c r="B41" s="166"/>
      <c r="C41" s="206" t="s">
        <v>61</v>
      </c>
      <c r="D41" s="206" t="s">
        <v>62</v>
      </c>
      <c r="E41" s="207" t="s">
        <v>61</v>
      </c>
      <c r="F41" s="207" t="s">
        <v>62</v>
      </c>
      <c r="G41" s="204" t="s">
        <v>57</v>
      </c>
      <c r="H41" s="205" t="s">
        <v>14</v>
      </c>
    </row>
    <row r="42" spans="2:9" ht="12.75">
      <c r="B42" s="167"/>
      <c r="C42" s="208" t="s">
        <v>58</v>
      </c>
      <c r="D42" s="208" t="s">
        <v>58</v>
      </c>
      <c r="E42" s="209" t="s">
        <v>59</v>
      </c>
      <c r="F42" s="209" t="s">
        <v>59</v>
      </c>
      <c r="G42" s="210" t="s">
        <v>54</v>
      </c>
      <c r="H42" s="211"/>
      <c r="I42" s="139"/>
    </row>
    <row r="43" spans="2:8" ht="12.75">
      <c r="B43" s="201" t="s">
        <v>15</v>
      </c>
      <c r="C43" s="212">
        <f>'[42]TO'!$AI168</f>
        <v>92016.69999999998</v>
      </c>
      <c r="D43" s="213">
        <f>'[3]TO'!$AC168</f>
        <v>109295.63600000001</v>
      </c>
      <c r="E43" s="214">
        <f>IF(OR(G12="",G12=0),"",C43/G12)</f>
        <v>0.6535276988636363</v>
      </c>
      <c r="F43" s="215">
        <f>IF(OR(H12="",H12=0),"",D43/H12)</f>
        <v>0.8296836435701023</v>
      </c>
      <c r="G43" s="216">
        <f aca="true" t="shared" si="9" ref="G43:G64">IF(OR(E43="",E43=0),"",(E43-F43)*100)</f>
        <v>-17.6155944706466</v>
      </c>
      <c r="H43" s="217">
        <f>IF(E12="","",(G12/E12))</f>
        <v>0.9643835616438357</v>
      </c>
    </row>
    <row r="44" spans="2:8" ht="12.75">
      <c r="B44" s="201" t="s">
        <v>40</v>
      </c>
      <c r="C44" s="213">
        <f>'[42]TO'!$AI169</f>
        <v>23075.7</v>
      </c>
      <c r="D44" s="213">
        <f>'[3]TO'!$AC169</f>
        <v>22677.252</v>
      </c>
      <c r="E44" s="215">
        <f>IF(OR(G13="",G13=0),"",C44/G13)</f>
        <v>0.7957137931034483</v>
      </c>
      <c r="F44" s="215">
        <f>IF(OR(H13="",H13=0),"",D44/H13)</f>
        <v>0.8537744925647675</v>
      </c>
      <c r="G44" s="216">
        <f t="shared" si="9"/>
        <v>-5.80606994613192</v>
      </c>
      <c r="H44" s="217">
        <f>IF(E13="","",(G13/E13))</f>
        <v>0.8759212274978857</v>
      </c>
    </row>
    <row r="45" spans="2:8" ht="12.75">
      <c r="B45" s="201" t="s">
        <v>16</v>
      </c>
      <c r="C45" s="213">
        <f>'[42]TO'!$AI170</f>
        <v>43145</v>
      </c>
      <c r="D45" s="213">
        <f>'[3]TO'!$AC170</f>
        <v>67232.687</v>
      </c>
      <c r="E45" s="215">
        <f aca="true" t="shared" si="10" ref="E45:F61">IF(OR(G14="",G14=0),"",C45/G14)</f>
        <v>0.9179787234042553</v>
      </c>
      <c r="F45" s="140">
        <f t="shared" si="10"/>
        <v>0.9034926706128936</v>
      </c>
      <c r="G45" s="216">
        <f t="shared" si="9"/>
        <v>1.4486052791361725</v>
      </c>
      <c r="H45" s="217">
        <f>IF(E14="","",(G14/E14))</f>
        <v>0.912621359223301</v>
      </c>
    </row>
    <row r="46" spans="2:8" ht="12.75">
      <c r="B46" s="201" t="s">
        <v>37</v>
      </c>
      <c r="C46" s="213">
        <f>'[42]TO'!$AI171</f>
        <v>5244.400000000001</v>
      </c>
      <c r="D46" s="213">
        <f>'[3]TO'!$AC171</f>
        <v>9575.877</v>
      </c>
      <c r="E46" s="215">
        <f t="shared" si="10"/>
        <v>0.8740666666666668</v>
      </c>
      <c r="F46" s="140">
        <f t="shared" si="10"/>
        <v>0.8052355276899972</v>
      </c>
      <c r="G46" s="216">
        <f t="shared" si="9"/>
        <v>6.883113897666959</v>
      </c>
      <c r="H46" s="217">
        <f>IF(E15="","",(G15/E15))</f>
        <v>0.6535947712418301</v>
      </c>
    </row>
    <row r="47" spans="2:8" ht="12.75">
      <c r="B47" s="201" t="s">
        <v>17</v>
      </c>
      <c r="C47" s="213">
        <f>'[42]TO'!$AI172</f>
        <v>6.7</v>
      </c>
      <c r="D47" s="213">
        <f>'[3]TO'!$AC172</f>
        <v>59</v>
      </c>
      <c r="E47" s="215">
        <f t="shared" si="10"/>
      </c>
      <c r="F47" s="140">
        <f t="shared" si="10"/>
        <v>1</v>
      </c>
      <c r="G47" s="216">
        <f t="shared" si="9"/>
      </c>
      <c r="H47" s="217">
        <f aca="true" t="shared" si="11" ref="H47:H62">IF(E16="","",(G16/E16))</f>
      </c>
    </row>
    <row r="48" spans="2:8" ht="12.75">
      <c r="B48" s="201" t="s">
        <v>18</v>
      </c>
      <c r="C48" s="213">
        <f>'[42]TO'!$AI173</f>
        <v>1692.3999999999999</v>
      </c>
      <c r="D48" s="213">
        <f>'[3]TO'!$AC173</f>
        <v>2111.2870000000003</v>
      </c>
      <c r="E48" s="215">
        <f t="shared" si="10"/>
        <v>0.8462</v>
      </c>
      <c r="F48" s="140">
        <f t="shared" si="10"/>
        <v>0.9257801520598767</v>
      </c>
      <c r="G48" s="216">
        <f t="shared" si="9"/>
        <v>-7.958015205987678</v>
      </c>
      <c r="H48" s="217">
        <f t="shared" si="11"/>
        <v>0.7142857142857143</v>
      </c>
    </row>
    <row r="49" spans="2:8" ht="12.75">
      <c r="B49" s="201" t="s">
        <v>19</v>
      </c>
      <c r="C49" s="213">
        <f>'[42]TO'!$AI174</f>
        <v>33493.200000000004</v>
      </c>
      <c r="D49" s="213">
        <f>'[3]TO'!$AC174</f>
        <v>51791.50299999999</v>
      </c>
      <c r="E49" s="215">
        <f t="shared" si="10"/>
        <v>0.9303666666666668</v>
      </c>
      <c r="F49" s="140">
        <f t="shared" si="10"/>
        <v>0.9239963267439505</v>
      </c>
      <c r="G49" s="216">
        <f t="shared" si="9"/>
        <v>0.6370339922716295</v>
      </c>
      <c r="H49" s="217">
        <f t="shared" si="11"/>
        <v>0.9120851279452749</v>
      </c>
    </row>
    <row r="50" spans="2:8" ht="12.75">
      <c r="B50" s="201" t="s">
        <v>21</v>
      </c>
      <c r="C50" s="213">
        <f>'[42]TO'!$AI175</f>
        <v>12716.900000000001</v>
      </c>
      <c r="D50" s="213">
        <f>'[3]TO'!$AC175</f>
        <v>11754.278</v>
      </c>
      <c r="E50" s="215">
        <f t="shared" si="10"/>
        <v>0.9782230769230771</v>
      </c>
      <c r="F50" s="140">
        <f t="shared" si="10"/>
        <v>0.9778677181088848</v>
      </c>
      <c r="G50" s="216">
        <f t="shared" si="9"/>
        <v>0.03553588141922415</v>
      </c>
      <c r="H50" s="217">
        <f t="shared" si="11"/>
        <v>0.8524590163934426</v>
      </c>
    </row>
    <row r="51" spans="2:8" ht="12.75">
      <c r="B51" s="201" t="s">
        <v>35</v>
      </c>
      <c r="C51" s="213">
        <f>'[42]TO'!$AI176</f>
        <v>29643.9</v>
      </c>
      <c r="D51" s="213">
        <f>'[3]TO'!$AC176</f>
        <v>52476.88900000001</v>
      </c>
      <c r="E51" s="215">
        <f t="shared" si="10"/>
        <v>0.8731634756995582</v>
      </c>
      <c r="F51" s="140">
        <f t="shared" si="10"/>
        <v>0.9592628045092778</v>
      </c>
      <c r="G51" s="216">
        <f t="shared" si="9"/>
        <v>-8.60993288097196</v>
      </c>
      <c r="H51" s="217">
        <f t="shared" si="11"/>
        <v>0.9726957568117354</v>
      </c>
    </row>
    <row r="52" spans="2:8" ht="12.75">
      <c r="B52" s="201" t="s">
        <v>22</v>
      </c>
      <c r="C52" s="213">
        <f>'[42]TO'!$AI177</f>
        <v>35962.7</v>
      </c>
      <c r="D52" s="213">
        <f>'[3]TO'!$AC177</f>
        <v>22823.858999999997</v>
      </c>
      <c r="E52" s="215">
        <f t="shared" si="10"/>
        <v>0.946386842105263</v>
      </c>
      <c r="F52" s="140">
        <f t="shared" si="10"/>
        <v>0.9375266330435489</v>
      </c>
      <c r="G52" s="216">
        <f t="shared" si="9"/>
        <v>0.8860209061714142</v>
      </c>
      <c r="H52" s="217">
        <f t="shared" si="11"/>
        <v>0.9047619047619048</v>
      </c>
    </row>
    <row r="53" spans="2:8" ht="12.75">
      <c r="B53" s="201" t="s">
        <v>38</v>
      </c>
      <c r="C53" s="213">
        <f>'[42]TO'!$AI178</f>
        <v>903.6000000000001</v>
      </c>
      <c r="D53" s="213">
        <f>'[3]TO'!$AC178</f>
        <v>1337.3759999999997</v>
      </c>
      <c r="E53" s="215">
        <f t="shared" si="10"/>
        <v>0.6024</v>
      </c>
      <c r="F53" s="140">
        <f t="shared" si="10"/>
        <v>0.9160260168660306</v>
      </c>
      <c r="G53" s="216">
        <f t="shared" si="9"/>
        <v>-31.362601686603053</v>
      </c>
      <c r="H53" s="217">
        <f t="shared" si="11"/>
        <v>1</v>
      </c>
    </row>
    <row r="54" spans="2:8" ht="12.75">
      <c r="B54" s="201" t="s">
        <v>23</v>
      </c>
      <c r="C54" s="213">
        <f>'[42]TO'!$AI179</f>
        <v>206.9</v>
      </c>
      <c r="D54" s="213">
        <f>'[3]TO'!$AC179</f>
        <v>264.425</v>
      </c>
      <c r="E54" s="215">
        <f t="shared" si="10"/>
        <v>0.8444897959183674</v>
      </c>
      <c r="F54" s="140">
        <f t="shared" si="10"/>
        <v>0.9590171366397678</v>
      </c>
      <c r="G54" s="216">
        <f t="shared" si="9"/>
        <v>-11.452734072140046</v>
      </c>
      <c r="H54" s="217">
        <f t="shared" si="11"/>
        <v>0.6841664339569952</v>
      </c>
    </row>
    <row r="55" spans="2:8" ht="12.75">
      <c r="B55" s="201" t="s">
        <v>24</v>
      </c>
      <c r="C55" s="213">
        <f>'[42]TO'!$AI180</f>
        <v>68483.2</v>
      </c>
      <c r="D55" s="213">
        <f>'[3]TO'!$AC180</f>
        <v>59949.358</v>
      </c>
      <c r="E55" s="215">
        <f t="shared" si="10"/>
        <v>0.7525626373626373</v>
      </c>
      <c r="F55" s="140">
        <f t="shared" si="10"/>
        <v>0.8346499293825692</v>
      </c>
      <c r="G55" s="216">
        <f t="shared" si="9"/>
        <v>-8.208729201993192</v>
      </c>
      <c r="H55" s="217">
        <f t="shared" si="11"/>
        <v>0.9543786051389617</v>
      </c>
    </row>
    <row r="56" spans="2:8" ht="12.75">
      <c r="B56" s="201" t="s">
        <v>25</v>
      </c>
      <c r="C56" s="213">
        <f>'[42]TO'!$AI181</f>
        <v>156064.4</v>
      </c>
      <c r="D56" s="213">
        <f>'[3]TO'!$AC181</f>
        <v>119453.21599999999</v>
      </c>
      <c r="E56" s="215">
        <f t="shared" si="10"/>
        <v>0.7191907834101382</v>
      </c>
      <c r="F56" s="140">
        <f t="shared" si="10"/>
        <v>0.7666863130762227</v>
      </c>
      <c r="G56" s="216">
        <f t="shared" si="9"/>
        <v>-4.74955296660845</v>
      </c>
      <c r="H56" s="217">
        <f t="shared" si="11"/>
        <v>0.8803245436105477</v>
      </c>
    </row>
    <row r="57" spans="2:8" ht="12.75">
      <c r="B57" s="201" t="s">
        <v>26</v>
      </c>
      <c r="C57" s="213">
        <f>'[42]TO'!$AI182</f>
        <v>7169.000000000001</v>
      </c>
      <c r="D57" s="213">
        <f>'[3]TO'!$AC182</f>
        <v>8095.548</v>
      </c>
      <c r="E57" s="215">
        <f t="shared" si="10"/>
        <v>0.8961250000000001</v>
      </c>
      <c r="F57" s="140">
        <f t="shared" si="10"/>
        <v>0.9031874277680263</v>
      </c>
      <c r="G57" s="216">
        <f t="shared" si="9"/>
        <v>-0.7062427768026236</v>
      </c>
      <c r="H57" s="217">
        <f t="shared" si="11"/>
        <v>0.8359456635318704</v>
      </c>
    </row>
    <row r="58" spans="2:8" ht="12.75">
      <c r="B58" s="201" t="s">
        <v>27</v>
      </c>
      <c r="C58" s="213">
        <f>'[42]TO'!$AI183</f>
        <v>301923.2</v>
      </c>
      <c r="D58" s="213">
        <f>'[3]TO'!$AC183</f>
        <v>302426.646</v>
      </c>
      <c r="E58" s="215">
        <f t="shared" si="10"/>
        <v>0.8271868493150685</v>
      </c>
      <c r="F58" s="140">
        <f t="shared" si="10"/>
        <v>0.8770731043798258</v>
      </c>
      <c r="G58" s="216">
        <f t="shared" si="9"/>
        <v>-4.98862550647573</v>
      </c>
      <c r="H58" s="217">
        <f t="shared" si="11"/>
        <v>0.9334656382347526</v>
      </c>
    </row>
    <row r="59" spans="2:8" ht="12.75">
      <c r="B59" s="201" t="s">
        <v>28</v>
      </c>
      <c r="C59" s="213">
        <f>'[42]TO'!$AI184</f>
        <v>247.10000000000002</v>
      </c>
      <c r="D59" s="213">
        <f>'[3]TO'!$AC184</f>
        <v>116.276</v>
      </c>
      <c r="E59" s="215">
        <f t="shared" si="10"/>
        <v>0.7060000000000001</v>
      </c>
      <c r="F59" s="140">
        <f t="shared" si="10"/>
        <v>0.5226451392509753</v>
      </c>
      <c r="G59" s="216">
        <f t="shared" si="9"/>
        <v>18.335486074902473</v>
      </c>
      <c r="H59" s="217">
        <f>IF(E28="","",(G28/E28))</f>
        <v>0.4666666666666667</v>
      </c>
    </row>
    <row r="60" spans="2:8" ht="12.75">
      <c r="B60" s="201" t="s">
        <v>39</v>
      </c>
      <c r="C60" s="213">
        <f>'[42]TO'!$AI185</f>
        <v>1899</v>
      </c>
      <c r="D60" s="213">
        <f>'[3]TO'!$AC185</f>
        <v>2040.7580000000003</v>
      </c>
      <c r="E60" s="215">
        <f t="shared" si="10"/>
        <v>0.48075949367088605</v>
      </c>
      <c r="F60" s="140">
        <f t="shared" si="10"/>
        <v>0.7222434174623141</v>
      </c>
      <c r="G60" s="216">
        <f t="shared" si="9"/>
        <v>-24.14839237914281</v>
      </c>
      <c r="H60" s="217">
        <f>IF(E29="","",(G29/E29))</f>
        <v>0.9228971962616822</v>
      </c>
    </row>
    <row r="61" spans="2:8" ht="12.75">
      <c r="B61" s="201" t="s">
        <v>29</v>
      </c>
      <c r="C61" s="213">
        <f>'[42]TO'!$AI186</f>
        <v>259854</v>
      </c>
      <c r="D61" s="213">
        <f>'[3]TO'!$AC186</f>
        <v>366523.91099999996</v>
      </c>
      <c r="E61" s="215">
        <f t="shared" si="10"/>
        <v>0.74244</v>
      </c>
      <c r="F61" s="140">
        <f t="shared" si="10"/>
        <v>0.8266889549121794</v>
      </c>
      <c r="G61" s="216">
        <f t="shared" si="9"/>
        <v>-8.424895491217942</v>
      </c>
      <c r="H61" s="217">
        <f t="shared" si="11"/>
        <v>0.855294025649046</v>
      </c>
    </row>
    <row r="62" spans="2:8" ht="12.75">
      <c r="B62" s="201" t="s">
        <v>30</v>
      </c>
      <c r="C62" s="213">
        <f>'[42]TO'!$AI187</f>
        <v>37176</v>
      </c>
      <c r="D62" s="213">
        <f>'[3]TO'!$AC187</f>
        <v>44329.193</v>
      </c>
      <c r="E62" s="215">
        <f>IF(OR(G31="",G31=0),"",C62/G31)</f>
        <v>0.9224813895781637</v>
      </c>
      <c r="F62" s="140">
        <f>IF(OR(H31="",H31=0),"",D62/H31)</f>
        <v>0.9364491003503013</v>
      </c>
      <c r="G62" s="216">
        <f t="shared" si="9"/>
        <v>-1.3967710772137543</v>
      </c>
      <c r="H62" s="217">
        <f t="shared" si="11"/>
        <v>0.8124181030138091</v>
      </c>
    </row>
    <row r="63" spans="2:8" ht="12.75">
      <c r="B63" s="201"/>
      <c r="C63" s="213"/>
      <c r="D63" s="213"/>
      <c r="E63" s="216"/>
      <c r="F63" s="215">
        <f>IF(OR(H32="",H32=0),"",D63/H32)</f>
      </c>
      <c r="G63" s="216"/>
      <c r="H63" s="217"/>
    </row>
    <row r="64" spans="2:8" ht="13.5" thickBot="1">
      <c r="B64" s="218" t="s">
        <v>31</v>
      </c>
      <c r="C64" s="219">
        <f>IF(SUM(C43:C62)=0,"",SUM(C43:C62))</f>
        <v>1110924</v>
      </c>
      <c r="D64" s="219">
        <f>IF(SUM(D43:D62)=0,"",SUM(D43:D62))</f>
        <v>1254334.975</v>
      </c>
      <c r="E64" s="220">
        <f>IF(OR(G33="",G33=0),"",C64/G33)</f>
        <v>0.7806393810673216</v>
      </c>
      <c r="F64" s="220">
        <f>IF(OR(H33="",H33=0),"",D64/H33)</f>
        <v>0.8527363085568311</v>
      </c>
      <c r="G64" s="221">
        <f t="shared" si="9"/>
        <v>-7.209692748950958</v>
      </c>
      <c r="H64" s="222">
        <f>IF(E33="","",(G33/E33))</f>
        <v>0.8993519221115904</v>
      </c>
    </row>
  </sheetData>
  <mergeCells count="4">
    <mergeCell ref="C8:F8"/>
    <mergeCell ref="J8:K8"/>
    <mergeCell ref="B8:B11"/>
    <mergeCell ref="B39:B4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D40">
      <selection activeCell="Q45" sqref="Q45"/>
    </sheetView>
  </sheetViews>
  <sheetFormatPr defaultColWidth="11.421875" defaultRowHeight="12.75"/>
  <cols>
    <col min="1" max="1" width="16.140625" style="77" hidden="1" customWidth="1"/>
    <col min="2" max="2" width="30.28125" style="77" customWidth="1"/>
    <col min="3" max="3" width="16.140625" style="79" customWidth="1"/>
    <col min="4" max="4" width="16.140625" style="80" customWidth="1"/>
    <col min="5" max="7" width="16.140625" style="79" customWidth="1"/>
    <col min="8" max="8" width="16.140625" style="81" customWidth="1"/>
    <col min="9" max="9" width="16.140625" style="82" customWidth="1"/>
    <col min="10" max="12" width="16.140625" style="77" customWidth="1"/>
    <col min="13" max="13" width="27.421875" style="77" customWidth="1"/>
    <col min="14" max="16384" width="16.140625" style="77" customWidth="1"/>
  </cols>
  <sheetData>
    <row r="1" spans="1:2" ht="12.75">
      <c r="A1" s="77">
        <v>10285</v>
      </c>
      <c r="B1" s="78" t="s">
        <v>36</v>
      </c>
    </row>
    <row r="2" spans="1:5" ht="12.75">
      <c r="A2" s="77">
        <v>18512</v>
      </c>
      <c r="B2" s="83"/>
      <c r="C2" s="84"/>
      <c r="E2" s="85"/>
    </row>
    <row r="3" ht="15" customHeight="1" hidden="1">
      <c r="A3" s="77">
        <v>31465</v>
      </c>
    </row>
    <row r="4" spans="1:5" s="86" customFormat="1" ht="15" customHeight="1">
      <c r="A4" s="86">
        <v>6356</v>
      </c>
      <c r="B4" s="87"/>
      <c r="D4" s="85"/>
      <c r="E4" s="88"/>
    </row>
    <row r="5" spans="1:11" ht="30">
      <c r="A5" s="77">
        <v>13608</v>
      </c>
      <c r="B5" s="271" t="s">
        <v>68</v>
      </c>
      <c r="C5" s="271"/>
      <c r="D5" s="272"/>
      <c r="E5" s="273"/>
      <c r="F5" s="273"/>
      <c r="G5" s="273"/>
      <c r="H5" s="273"/>
      <c r="I5" s="274"/>
      <c r="J5" s="275"/>
      <c r="K5" s="275"/>
    </row>
    <row r="6" spans="1:8" ht="15" customHeight="1">
      <c r="A6" s="77">
        <v>7877</v>
      </c>
      <c r="B6" s="89"/>
      <c r="C6"/>
      <c r="D6"/>
      <c r="E6"/>
      <c r="F6"/>
      <c r="G6"/>
      <c r="H6"/>
    </row>
    <row r="7" ht="13.5" thickBot="1">
      <c r="A7" s="77">
        <v>1679</v>
      </c>
    </row>
    <row r="8" spans="1:17" ht="16.5" thickTop="1">
      <c r="A8" s="77">
        <v>16914</v>
      </c>
      <c r="B8" s="276" t="s">
        <v>0</v>
      </c>
      <c r="C8" s="90" t="s">
        <v>1</v>
      </c>
      <c r="D8" s="91"/>
      <c r="E8" s="91"/>
      <c r="F8" s="92"/>
      <c r="G8" s="93" t="s">
        <v>46</v>
      </c>
      <c r="H8" s="93" t="s">
        <v>43</v>
      </c>
      <c r="I8" s="301"/>
      <c r="J8" s="307" t="s">
        <v>3</v>
      </c>
      <c r="K8" s="308"/>
      <c r="M8" s="94" t="s">
        <v>0</v>
      </c>
      <c r="N8" s="95"/>
      <c r="O8" s="96" t="s">
        <v>1</v>
      </c>
      <c r="P8" s="97"/>
      <c r="Q8" s="241" t="s">
        <v>43</v>
      </c>
    </row>
    <row r="9" spans="1:17" ht="12.75">
      <c r="A9" s="77">
        <v>7818</v>
      </c>
      <c r="B9" s="277"/>
      <c r="C9" s="283" t="s">
        <v>46</v>
      </c>
      <c r="D9" s="251" t="s">
        <v>46</v>
      </c>
      <c r="E9" s="251" t="s">
        <v>46</v>
      </c>
      <c r="F9" s="100" t="s">
        <v>47</v>
      </c>
      <c r="G9" s="290" t="s">
        <v>4</v>
      </c>
      <c r="H9" s="290" t="s">
        <v>4</v>
      </c>
      <c r="I9" s="302" t="s">
        <v>2</v>
      </c>
      <c r="J9" s="309"/>
      <c r="K9" s="278"/>
      <c r="M9" s="103" t="s">
        <v>50</v>
      </c>
      <c r="N9" s="104"/>
      <c r="O9" s="105"/>
      <c r="P9" s="106"/>
      <c r="Q9" s="242" t="s">
        <v>4</v>
      </c>
    </row>
    <row r="10" spans="1:17" ht="12" customHeight="1">
      <c r="A10" s="77">
        <v>30702</v>
      </c>
      <c r="B10" s="277"/>
      <c r="C10" s="284" t="s">
        <v>5</v>
      </c>
      <c r="D10" s="248" t="s">
        <v>6</v>
      </c>
      <c r="E10" s="202" t="s">
        <v>7</v>
      </c>
      <c r="F10" s="285" t="s">
        <v>7</v>
      </c>
      <c r="G10" s="202" t="s">
        <v>8</v>
      </c>
      <c r="H10" s="202" t="s">
        <v>8</v>
      </c>
      <c r="I10" s="303" t="s">
        <v>14</v>
      </c>
      <c r="J10" s="310" t="s">
        <v>48</v>
      </c>
      <c r="K10" s="279" t="s">
        <v>44</v>
      </c>
      <c r="L10" s="112"/>
      <c r="M10" s="103" t="s">
        <v>51</v>
      </c>
      <c r="N10" s="113" t="s">
        <v>5</v>
      </c>
      <c r="O10" s="114" t="s">
        <v>6</v>
      </c>
      <c r="P10" s="113" t="s">
        <v>7</v>
      </c>
      <c r="Q10" s="243" t="s">
        <v>8</v>
      </c>
    </row>
    <row r="11" spans="1:17" ht="12.75">
      <c r="A11" s="77">
        <v>31458</v>
      </c>
      <c r="B11" s="280"/>
      <c r="C11" s="286" t="s">
        <v>9</v>
      </c>
      <c r="D11" s="253" t="s">
        <v>10</v>
      </c>
      <c r="E11" s="208" t="s">
        <v>11</v>
      </c>
      <c r="F11" s="287" t="s">
        <v>11</v>
      </c>
      <c r="G11" s="208" t="s">
        <v>12</v>
      </c>
      <c r="H11" s="208" t="s">
        <v>13</v>
      </c>
      <c r="I11" s="304"/>
      <c r="J11" s="311"/>
      <c r="K11" s="281"/>
      <c r="M11" s="122"/>
      <c r="N11" s="119" t="s">
        <v>9</v>
      </c>
      <c r="O11" s="116" t="s">
        <v>10</v>
      </c>
      <c r="P11" s="119" t="s">
        <v>11</v>
      </c>
      <c r="Q11" s="244" t="s">
        <v>13</v>
      </c>
    </row>
    <row r="12" spans="1:17" ht="13.5" customHeight="1">
      <c r="A12" s="77">
        <v>60665</v>
      </c>
      <c r="B12" s="245" t="s">
        <v>15</v>
      </c>
      <c r="C12" s="125">
        <f>IF(ISERROR('[1]Récolte_N'!$F$25)=TRUE,"",'[1]Récolte_N'!$F$25)</f>
        <v>6500</v>
      </c>
      <c r="D12" s="125">
        <f aca="true" t="shared" si="0" ref="D12:D31">IF(OR(C12="",C12=0),"",(E12/C12)*10)</f>
        <v>24.33846153846154</v>
      </c>
      <c r="E12" s="125">
        <f>IF(ISERROR('[1]Récolte_N'!$H$25)=TRUE,"",'[1]Récolte_N'!$H$25)</f>
        <v>15820</v>
      </c>
      <c r="F12" s="125">
        <f>P12</f>
        <v>15610</v>
      </c>
      <c r="G12" s="291">
        <f>IF(ISERROR('[1]Récolte_N'!$I$25)=TRUE,"",'[1]Récolte_N'!$I$25)</f>
        <v>8500</v>
      </c>
      <c r="H12" s="291">
        <f>Q12</f>
        <v>9173.973999999998</v>
      </c>
      <c r="I12" s="294">
        <f>IF(OR(H12=0,H12=""),"",(G12/H12)-1)</f>
        <v>-0.07346587204193067</v>
      </c>
      <c r="J12" s="305">
        <f>E12-G12</f>
        <v>7320</v>
      </c>
      <c r="K12" s="297">
        <f>P12-H12</f>
        <v>6436.026000000002</v>
      </c>
      <c r="L12" s="124"/>
      <c r="M12" s="145" t="s">
        <v>15</v>
      </c>
      <c r="N12" s="325">
        <f>IF(ISERROR('[2]Récolte_N'!$F$25)=TRUE,"",'[2]Récolte_N'!$F$25)</f>
        <v>6050</v>
      </c>
      <c r="O12" s="325">
        <f aca="true" t="shared" si="1" ref="O12:O19">IF(OR(N12="",N12=0),"",(P12/N12)*10)</f>
        <v>25.801652892561982</v>
      </c>
      <c r="P12" s="325">
        <f>IF(ISERROR('[2]Récolte_N'!$H$25)=TRUE,"",'[2]Récolte_N'!$H$25)</f>
        <v>15610</v>
      </c>
      <c r="Q12" s="326">
        <f>'[3]SJ'!$AI168</f>
        <v>9173.973999999998</v>
      </c>
    </row>
    <row r="13" spans="1:17" ht="13.5" customHeight="1">
      <c r="A13" s="77">
        <v>7280</v>
      </c>
      <c r="B13" s="246" t="s">
        <v>40</v>
      </c>
      <c r="C13" s="125">
        <f>IF(ISERROR('[4]Récolte_N'!$F$25)=TRUE,"",'[4]Récolte_N'!$F$25)</f>
        <v>198</v>
      </c>
      <c r="D13" s="125">
        <f t="shared" si="0"/>
        <v>21.01010101010101</v>
      </c>
      <c r="E13" s="125">
        <f>IF(ISERROR('[4]Récolte_N'!$H$25)=TRUE,"",'[4]Récolte_N'!$H$25)</f>
        <v>416</v>
      </c>
      <c r="F13" s="125">
        <f>P13</f>
        <v>595</v>
      </c>
      <c r="G13" s="291">
        <f>IF(ISERROR('[4]Récolte_N'!$I$25)=TRUE,"",'[4]Récolte_N'!$I$25)</f>
        <v>400</v>
      </c>
      <c r="H13" s="291">
        <f>Q13</f>
        <v>331.6</v>
      </c>
      <c r="I13" s="294">
        <f>IF(OR(H13=0,H13=""),"",(G13/H13)-1)</f>
        <v>0.2062726176115801</v>
      </c>
      <c r="J13" s="260">
        <f aca="true" t="shared" si="2" ref="J13:J31">E13-G13</f>
        <v>16</v>
      </c>
      <c r="K13" s="298">
        <f>P13-H13</f>
        <v>263.4</v>
      </c>
      <c r="L13" s="124"/>
      <c r="M13" s="146" t="s">
        <v>40</v>
      </c>
      <c r="N13" s="125">
        <f>IF(ISERROR('[5]Récolte_N'!$F$25)=TRUE,"",'[5]Récolte_N'!$F$25)</f>
        <v>255</v>
      </c>
      <c r="O13" s="125">
        <f t="shared" si="1"/>
        <v>23.333333333333336</v>
      </c>
      <c r="P13" s="125">
        <f>IF(ISERROR('[5]Récolte_N'!$H$25)=TRUE,"",'[5]Récolte_N'!$H$25)</f>
        <v>595</v>
      </c>
      <c r="Q13" s="327">
        <f>'[3]SJ'!$AI169</f>
        <v>331.6</v>
      </c>
    </row>
    <row r="14" spans="1:17" ht="13.5" customHeight="1">
      <c r="A14" s="77">
        <v>17376</v>
      </c>
      <c r="B14" s="246" t="s">
        <v>16</v>
      </c>
      <c r="C14" s="125">
        <f>IF(ISERROR('[6]Récolte_N'!$F$25)=TRUE,"",'[6]Récolte_N'!$F$25)</f>
        <v>7590</v>
      </c>
      <c r="D14" s="125">
        <f t="shared" si="0"/>
        <v>29.43083003952569</v>
      </c>
      <c r="E14" s="125">
        <f>IF(ISERROR('[6]Récolte_N'!$H$25)=TRUE,"",'[6]Récolte_N'!$H$25)</f>
        <v>22338</v>
      </c>
      <c r="F14" s="125">
        <f>P14</f>
        <v>16980</v>
      </c>
      <c r="G14" s="291">
        <f>IF(ISERROR('[6]Récolte_N'!$I$25)=TRUE,"",'[6]Récolte_N'!$I$25)</f>
        <v>18000</v>
      </c>
      <c r="H14" s="291">
        <f>Q14</f>
        <v>14935.711</v>
      </c>
      <c r="I14" s="294">
        <f aca="true" t="shared" si="3" ref="I14:I31">IF(OR(H14=0,H14=""),"",(G14/H14)-1)</f>
        <v>0.20516525795122842</v>
      </c>
      <c r="J14" s="260">
        <f t="shared" si="2"/>
        <v>4338</v>
      </c>
      <c r="K14" s="298">
        <f aca="true" t="shared" si="4" ref="K14:K30">P14-H14</f>
        <v>2044.2890000000007</v>
      </c>
      <c r="L14" s="124"/>
      <c r="M14" s="103" t="s">
        <v>16</v>
      </c>
      <c r="N14" s="125">
        <f>IF(ISERROR('[7]Récolte_N'!$F$25)=TRUE,"",'[7]Récolte_N'!$F$25)</f>
        <v>5660</v>
      </c>
      <c r="O14" s="125">
        <f t="shared" si="1"/>
        <v>30</v>
      </c>
      <c r="P14" s="125">
        <f>IF(ISERROR('[7]Récolte_N'!$H$25)=TRUE,"",'[7]Récolte_N'!$H$25)</f>
        <v>16980</v>
      </c>
      <c r="Q14" s="327">
        <f>'[3]SJ'!$AI170</f>
        <v>14935.711</v>
      </c>
    </row>
    <row r="15" spans="1:17" ht="13.5" customHeight="1">
      <c r="A15" s="77">
        <v>26391</v>
      </c>
      <c r="B15" s="246" t="s">
        <v>37</v>
      </c>
      <c r="C15" s="125">
        <f>IF(ISERROR('[8]Récolte_N'!$F$25)=TRUE,"",'[8]Récolte_N'!$F$25)</f>
        <v>6300</v>
      </c>
      <c r="D15" s="125">
        <f t="shared" si="0"/>
        <v>30</v>
      </c>
      <c r="E15" s="125">
        <f>IF(ISERROR('[8]Récolte_N'!$H$25)=TRUE,"",'[8]Récolte_N'!$H$25)</f>
        <v>18900</v>
      </c>
      <c r="F15" s="125">
        <f aca="true" t="shared" si="5" ref="F15:F30">P15</f>
        <v>13833.4</v>
      </c>
      <c r="G15" s="291">
        <f>IF(ISERROR('[8]Récolte_N'!$I$25)=TRUE,"",'[8]Récolte_N'!$I$25)</f>
        <v>14000</v>
      </c>
      <c r="H15" s="291">
        <f aca="true" t="shared" si="6" ref="H15:H29">Q15</f>
        <v>11966.991000000005</v>
      </c>
      <c r="I15" s="294">
        <f t="shared" si="3"/>
        <v>0.1698847270796806</v>
      </c>
      <c r="J15" s="260">
        <f t="shared" si="2"/>
        <v>4900</v>
      </c>
      <c r="K15" s="298">
        <f t="shared" si="4"/>
        <v>1866.4089999999942</v>
      </c>
      <c r="L15" s="124"/>
      <c r="M15" s="103" t="s">
        <v>37</v>
      </c>
      <c r="N15" s="125">
        <f>IF(ISERROR('[9]Récolte_N'!$F$25)=TRUE,"",'[9]Récolte_N'!$F$25)</f>
        <v>4820</v>
      </c>
      <c r="O15" s="125">
        <f t="shared" si="1"/>
        <v>28.700000000000003</v>
      </c>
      <c r="P15" s="125">
        <f>IF(ISERROR('[9]Récolte_N'!$H$25)=TRUE,"",'[9]Récolte_N'!$H$25)</f>
        <v>13833.4</v>
      </c>
      <c r="Q15" s="327">
        <f>'[3]SJ'!$AI171</f>
        <v>11966.991000000005</v>
      </c>
    </row>
    <row r="16" spans="1:17" ht="13.5" customHeight="1">
      <c r="A16" s="77">
        <v>19136</v>
      </c>
      <c r="B16" s="246" t="s">
        <v>17</v>
      </c>
      <c r="C16" s="125">
        <f>IF(ISERROR('[10]Récolte_N'!$F$25)=TRUE,"",'[10]Récolte_N'!$F$25)</f>
      </c>
      <c r="D16" s="125">
        <f t="shared" si="0"/>
      </c>
      <c r="E16" s="125">
        <f>IF(ISERROR('[10]Récolte_N'!$H$25)=TRUE,"",'[10]Récolte_N'!$H$25)</f>
      </c>
      <c r="F16" s="125">
        <f t="shared" si="5"/>
      </c>
      <c r="G16" s="291">
        <f>IF(ISERROR('[10]Récolte_N'!$I$25)=TRUE,"",'[10]Récolte_N'!$I$25)</f>
      </c>
      <c r="H16" s="291"/>
      <c r="I16" s="294">
        <f t="shared" si="3"/>
      </c>
      <c r="J16" s="260"/>
      <c r="K16" s="298"/>
      <c r="L16" s="124"/>
      <c r="M16" s="103" t="s">
        <v>17</v>
      </c>
      <c r="N16" s="125">
        <f>IF(ISERROR('[11]Récolte_N'!$F$25)=TRUE,"",'[11]Récolte_N'!$F$25)</f>
      </c>
      <c r="O16" s="125">
        <f t="shared" si="1"/>
      </c>
      <c r="P16" s="125">
        <f>IF(ISERROR('[11]Récolte_N'!$H$25)=TRUE,"",'[11]Récolte_N'!$H$25)</f>
      </c>
      <c r="Q16" s="327">
        <f>'[3]SJ'!$AI172</f>
        <v>0</v>
      </c>
    </row>
    <row r="17" spans="1:17" ht="13.5" customHeight="1">
      <c r="A17" s="77">
        <v>1790</v>
      </c>
      <c r="B17" s="246" t="s">
        <v>18</v>
      </c>
      <c r="C17" s="125">
        <f>IF(ISERROR('[12]Récolte_N'!$F$25)=TRUE,"",'[12]Récolte_N'!$F$25)</f>
      </c>
      <c r="D17" s="125">
        <f t="shared" si="0"/>
      </c>
      <c r="E17" s="125">
        <f>IF(ISERROR('[12]Récolte_N'!$H$25)=TRUE,"",'[12]Récolte_N'!$H$25)</f>
      </c>
      <c r="F17" s="125">
        <f t="shared" si="5"/>
      </c>
      <c r="G17" s="291">
        <f>IF(ISERROR('[12]Récolte_N'!$I$25)=TRUE,"",'[12]Récolte_N'!$I$25)</f>
      </c>
      <c r="H17" s="291"/>
      <c r="I17" s="294">
        <f t="shared" si="3"/>
      </c>
      <c r="J17" s="260"/>
      <c r="K17" s="298"/>
      <c r="L17" s="124"/>
      <c r="M17" s="103" t="s">
        <v>18</v>
      </c>
      <c r="N17" s="125">
        <f>IF(ISERROR('[13]Récolte_N'!$F$25)=TRUE,"",'[13]Récolte_N'!$F$25)</f>
      </c>
      <c r="O17" s="125">
        <f t="shared" si="1"/>
      </c>
      <c r="P17" s="125">
        <f>IF(ISERROR('[13]Récolte_N'!$H$25)=TRUE,"",'[13]Récolte_N'!$H$25)</f>
      </c>
      <c r="Q17" s="327">
        <f>'[3]SJ'!$AI173</f>
        <v>0</v>
      </c>
    </row>
    <row r="18" spans="1:17" ht="13.5" customHeight="1">
      <c r="A18" s="77" t="s">
        <v>20</v>
      </c>
      <c r="B18" s="246" t="s">
        <v>19</v>
      </c>
      <c r="C18" s="125">
        <f>IF(ISERROR('[14]Récolte_N'!$F$25)=TRUE,"",'[14]Récolte_N'!$F$25)</f>
        <v>3465</v>
      </c>
      <c r="D18" s="125">
        <f t="shared" si="0"/>
        <v>33.18903318903319</v>
      </c>
      <c r="E18" s="125">
        <f>IF(ISERROR('[14]Récolte_N'!$H$25)=TRUE,"",'[14]Récolte_N'!$H$25)</f>
        <v>11500</v>
      </c>
      <c r="F18" s="125">
        <f t="shared" si="5"/>
        <v>12780</v>
      </c>
      <c r="G18" s="291">
        <f>IF(ISERROR('[14]Récolte_N'!$I$25)=TRUE,"",'[14]Récolte_N'!$I$25)</f>
        <v>11500</v>
      </c>
      <c r="H18" s="291">
        <f t="shared" si="6"/>
        <v>12228.818000000001</v>
      </c>
      <c r="I18" s="294">
        <f t="shared" si="3"/>
        <v>-0.0595984010883146</v>
      </c>
      <c r="J18" s="260">
        <f t="shared" si="2"/>
        <v>0</v>
      </c>
      <c r="K18" s="298">
        <f t="shared" si="4"/>
        <v>551.1819999999989</v>
      </c>
      <c r="L18" s="124"/>
      <c r="M18" s="103" t="s">
        <v>19</v>
      </c>
      <c r="N18" s="125">
        <f>IF(ISERROR('[15]Récolte_N'!$F$25)=TRUE,"",'[15]Récolte_N'!$F$25)</f>
        <v>4340</v>
      </c>
      <c r="O18" s="125">
        <f t="shared" si="1"/>
        <v>29.44700460829493</v>
      </c>
      <c r="P18" s="125">
        <f>IF(ISERROR('[15]Récolte_N'!$H$25)=TRUE,"",'[15]Récolte_N'!$H$25)</f>
        <v>12780</v>
      </c>
      <c r="Q18" s="327">
        <f>'[3]SJ'!$AI174</f>
        <v>12228.818000000001</v>
      </c>
    </row>
    <row r="19" spans="1:17" ht="13.5" customHeight="1">
      <c r="A19" s="77" t="s">
        <v>20</v>
      </c>
      <c r="B19" s="246" t="s">
        <v>21</v>
      </c>
      <c r="C19" s="125">
        <f>IF(ISERROR('[16]Récolte_N'!$F$25)=TRUE,"",'[16]Récolte_N'!$F$25)</f>
        <v>350</v>
      </c>
      <c r="D19" s="125">
        <f t="shared" si="0"/>
        <v>27.714285714285715</v>
      </c>
      <c r="E19" s="125">
        <f>IF(ISERROR('[16]Récolte_N'!$H$25)=TRUE,"",'[16]Récolte_N'!$H$25)</f>
        <v>970</v>
      </c>
      <c r="F19" s="125">
        <f t="shared" si="5"/>
        <v>770</v>
      </c>
      <c r="G19" s="291">
        <f>IF(ISERROR('[16]Récolte_N'!$I$25)=TRUE,"",'[16]Récolte_N'!$I$25)</f>
        <v>1070</v>
      </c>
      <c r="H19" s="291">
        <f t="shared" si="6"/>
        <v>734.1440000000001</v>
      </c>
      <c r="I19" s="294">
        <f>IF(OR(H19=0,H19=""),"",(G19/H19)-1)</f>
        <v>0.45747973149681775</v>
      </c>
      <c r="J19" s="260">
        <f>E19-G19</f>
        <v>-100</v>
      </c>
      <c r="K19" s="298">
        <f t="shared" si="4"/>
        <v>35.85599999999988</v>
      </c>
      <c r="L19" s="124"/>
      <c r="M19" s="103" t="s">
        <v>21</v>
      </c>
      <c r="N19" s="125">
        <f>IF(ISERROR('[17]Récolte_N'!$F$25)=TRUE,"",'[17]Récolte_N'!$F$25)</f>
        <v>290</v>
      </c>
      <c r="O19" s="125">
        <f t="shared" si="1"/>
        <v>26.551724137931036</v>
      </c>
      <c r="P19" s="125">
        <f>IF(ISERROR('[17]Récolte_N'!$H$25)=TRUE,"",'[17]Récolte_N'!$H$25)</f>
        <v>770</v>
      </c>
      <c r="Q19" s="327">
        <f>'[3]SJ'!$AI175</f>
        <v>734.1440000000001</v>
      </c>
    </row>
    <row r="20" spans="1:17" ht="13.5" customHeight="1">
      <c r="A20" s="77" t="s">
        <v>20</v>
      </c>
      <c r="B20" s="246" t="s">
        <v>35</v>
      </c>
      <c r="C20" s="125">
        <f>IF(ISERROR('[18]Récolte_N'!$F$25)=TRUE,"",'[18]Récolte_N'!$F$25)</f>
      </c>
      <c r="D20" s="125">
        <f>IF(OR(C20="",C20=0),"",(E20/C20)*10)</f>
      </c>
      <c r="E20" s="125">
        <f>IF(ISERROR('[18]Récolte_N'!$H$25)=TRUE,"",'[18]Récolte_N'!$H$25)</f>
      </c>
      <c r="F20" s="125">
        <f t="shared" si="5"/>
      </c>
      <c r="G20" s="291">
        <f>IF(ISERROR('[18]Récolte_N'!$I$25)=TRUE,"",'[18]Récolte_N'!$I$25)</f>
      </c>
      <c r="H20" s="291">
        <f t="shared" si="6"/>
        <v>242.95</v>
      </c>
      <c r="I20" s="294"/>
      <c r="J20" s="260"/>
      <c r="K20" s="298"/>
      <c r="L20" s="124"/>
      <c r="M20" s="103" t="s">
        <v>35</v>
      </c>
      <c r="N20" s="125">
        <f>IF(ISERROR('[19]Récolte_N'!$F$25)=TRUE,"",'[19]Récolte_N'!$F$25)</f>
      </c>
      <c r="O20" s="125">
        <f>IF(OR(N20="",N20=0),"",(P20/N20)*10)</f>
      </c>
      <c r="P20" s="125">
        <f>IF(ISERROR('[19]Récolte_N'!$H$25)=TRUE,"",'[19]Récolte_N'!$H$25)</f>
      </c>
      <c r="Q20" s="327">
        <f>'[3]SJ'!$AI176</f>
        <v>242.95</v>
      </c>
    </row>
    <row r="21" spans="1:17" ht="13.5" customHeight="1">
      <c r="A21" s="77" t="s">
        <v>20</v>
      </c>
      <c r="B21" s="246" t="s">
        <v>22</v>
      </c>
      <c r="C21" s="125">
        <f>IF(ISERROR('[20]Récolte_N'!$F$25)=TRUE,"",'[20]Récolte_N'!$F$25)</f>
        <v>40</v>
      </c>
      <c r="D21" s="125">
        <f>IF(OR(C21="",C21=0),"",(E21/C21)*10)</f>
        <v>20</v>
      </c>
      <c r="E21" s="125">
        <f>IF(ISERROR('[20]Récolte_N'!$H$25)=TRUE,"",'[20]Récolte_N'!$H$25)</f>
        <v>80</v>
      </c>
      <c r="F21" s="125">
        <f t="shared" si="5"/>
      </c>
      <c r="G21" s="291">
        <f>IF(ISERROR('[20]Récolte_N'!$I$25)=TRUE,"",'[20]Récolte_N'!$I$25)</f>
      </c>
      <c r="H21" s="291">
        <f t="shared" si="6"/>
        <v>85.835</v>
      </c>
      <c r="I21" s="294"/>
      <c r="J21" s="260"/>
      <c r="K21" s="298"/>
      <c r="L21" s="124"/>
      <c r="M21" s="103" t="s">
        <v>22</v>
      </c>
      <c r="N21" s="125">
        <f>IF(ISERROR('[21]Récolte_N'!$F$25)=TRUE,"",'[21]Récolte_N'!$F$25)</f>
        <v>0</v>
      </c>
      <c r="O21" s="125">
        <f>IF(OR(N21="",N21=0),"",(P21/N21)*10)</f>
      </c>
      <c r="P21" s="125">
        <f>IF(ISERROR('[21]Récolte_N'!$H$25)=TRUE,"",'[21]Récolte_N'!$H$25)</f>
      </c>
      <c r="Q21" s="327">
        <f>'[3]SJ'!$AI177</f>
        <v>85.835</v>
      </c>
    </row>
    <row r="22" spans="1:17" ht="13.5" customHeight="1">
      <c r="A22" s="77" t="s">
        <v>20</v>
      </c>
      <c r="B22" s="246" t="s">
        <v>38</v>
      </c>
      <c r="C22" s="125">
        <f>IF(ISERROR('[22]Récolte_N'!$F$25)=TRUE,"",'[22]Récolte_N'!$F$25)</f>
        <v>1500</v>
      </c>
      <c r="D22" s="125">
        <f>IF(OR(C22="",C22=0),"",(E22/C22)*10)</f>
        <v>33.333333333333336</v>
      </c>
      <c r="E22" s="125">
        <f>IF(ISERROR('[22]Récolte_N'!$H$25)=TRUE,"",'[22]Récolte_N'!$H$25)</f>
        <v>5000</v>
      </c>
      <c r="F22" s="125">
        <f t="shared" si="5"/>
        <v>5600</v>
      </c>
      <c r="G22" s="291">
        <f>IF(ISERROR('[22]Récolte_N'!$I$25)=TRUE,"",'[22]Récolte_N'!$I$25)</f>
        <v>4800</v>
      </c>
      <c r="H22" s="291">
        <f t="shared" si="6"/>
        <v>5142.634</v>
      </c>
      <c r="I22" s="294">
        <f t="shared" si="3"/>
        <v>-0.0666261686132048</v>
      </c>
      <c r="J22" s="260">
        <f t="shared" si="2"/>
        <v>200</v>
      </c>
      <c r="K22" s="298">
        <f t="shared" si="4"/>
        <v>457.366</v>
      </c>
      <c r="L22" s="124"/>
      <c r="M22" s="103" t="s">
        <v>38</v>
      </c>
      <c r="N22" s="125">
        <f>IF(ISERROR('[23]Récolte_N'!$F$25)=TRUE,"",'[23]Récolte_N'!$F$25)</f>
        <v>1600</v>
      </c>
      <c r="O22" s="125">
        <f>IF(OR(N22="",N22=0),"",(P22/N22)*10)</f>
        <v>35</v>
      </c>
      <c r="P22" s="125">
        <f>IF(ISERROR('[23]Récolte_N'!$H$25)=TRUE,"",'[23]Récolte_N'!$H$25)</f>
        <v>5600</v>
      </c>
      <c r="Q22" s="327">
        <f>'[3]SJ'!$AI178</f>
        <v>5142.634</v>
      </c>
    </row>
    <row r="23" spans="1:17" ht="13.5" customHeight="1">
      <c r="A23" s="77" t="s">
        <v>20</v>
      </c>
      <c r="B23" s="246" t="s">
        <v>23</v>
      </c>
      <c r="C23" s="125">
        <f>IF(ISERROR('[24]Récolte_N'!$F$25)=TRUE,"",'[24]Récolte_N'!$F$25)</f>
        <v>2</v>
      </c>
      <c r="D23" s="125">
        <f t="shared" si="0"/>
        <v>28</v>
      </c>
      <c r="E23" s="125">
        <f>IF(ISERROR('[24]Récolte_N'!$H$25)=TRUE,"",'[24]Récolte_N'!$H$25)</f>
        <v>5.6</v>
      </c>
      <c r="F23" s="125">
        <f t="shared" si="5"/>
        <v>0</v>
      </c>
      <c r="G23" s="291">
        <f>IF(ISERROR('[24]Récolte_N'!$I$25)=TRUE,"",'[24]Récolte_N'!$I$25)</f>
        <v>0</v>
      </c>
      <c r="H23" s="291">
        <f t="shared" si="6"/>
        <v>18.86</v>
      </c>
      <c r="I23" s="294">
        <f t="shared" si="3"/>
        <v>-1</v>
      </c>
      <c r="J23" s="260">
        <f t="shared" si="2"/>
        <v>5.6</v>
      </c>
      <c r="K23" s="298">
        <f t="shared" si="4"/>
        <v>-18.86</v>
      </c>
      <c r="L23" s="124"/>
      <c r="M23" s="103" t="s">
        <v>23</v>
      </c>
      <c r="N23" s="125">
        <f>IF(ISERROR('[25]Récolte_N'!$F$25)=TRUE,"",'[25]Récolte_N'!$F$25)</f>
        <v>0</v>
      </c>
      <c r="O23" s="125">
        <f aca="true" t="shared" si="7" ref="O23:O31">IF(OR(N23="",N23=0),"",(P23/N23)*10)</f>
      </c>
      <c r="P23" s="125">
        <f>IF(ISERROR('[25]Récolte_N'!$H$25)=TRUE,"",'[25]Récolte_N'!$H$25)</f>
        <v>0</v>
      </c>
      <c r="Q23" s="327">
        <f>'[3]SJ'!$AI179</f>
        <v>18.86</v>
      </c>
    </row>
    <row r="24" spans="1:17" ht="13.5" customHeight="1">
      <c r="A24" s="77" t="s">
        <v>20</v>
      </c>
      <c r="B24" s="246" t="s">
        <v>24</v>
      </c>
      <c r="C24" s="125">
        <f>IF(ISERROR('[26]Récolte_N'!$F$25)=TRUE,"",'[26]Récolte_N'!$F$25)</f>
        <v>95</v>
      </c>
      <c r="D24" s="125">
        <f t="shared" si="0"/>
        <v>17.894736842105264</v>
      </c>
      <c r="E24" s="125">
        <f>IF(ISERROR('[26]Récolte_N'!$H$25)=TRUE,"",'[26]Récolte_N'!$H$25)</f>
        <v>170</v>
      </c>
      <c r="F24" s="125">
        <f t="shared" si="5"/>
        <v>125</v>
      </c>
      <c r="G24" s="291">
        <f>IF(ISERROR('[26]Récolte_N'!$I$25)=TRUE,"",'[26]Récolte_N'!$I$25)</f>
        <v>50</v>
      </c>
      <c r="H24" s="291">
        <f t="shared" si="6"/>
        <v>1.6</v>
      </c>
      <c r="I24" s="294">
        <f t="shared" si="3"/>
        <v>30.25</v>
      </c>
      <c r="J24" s="260">
        <f t="shared" si="2"/>
        <v>120</v>
      </c>
      <c r="K24" s="298">
        <f t="shared" si="4"/>
        <v>123.4</v>
      </c>
      <c r="L24" s="124"/>
      <c r="M24" s="103" t="s">
        <v>24</v>
      </c>
      <c r="N24" s="125">
        <f>IF(ISERROR('[27]Récolte_N'!$F$25)=TRUE,"",'[27]Récolte_N'!$F$25)</f>
        <v>70</v>
      </c>
      <c r="O24" s="125">
        <f t="shared" si="7"/>
        <v>17.857142857142858</v>
      </c>
      <c r="P24" s="125">
        <f>IF(ISERROR('[27]Récolte_N'!$H$25)=TRUE,"",'[27]Récolte_N'!$H$25)</f>
        <v>125</v>
      </c>
      <c r="Q24" s="327">
        <f>'[3]SJ'!$AI180</f>
        <v>1.6</v>
      </c>
    </row>
    <row r="25" spans="1:17" ht="13.5" customHeight="1">
      <c r="A25" s="77" t="s">
        <v>20</v>
      </c>
      <c r="B25" s="246" t="s">
        <v>25</v>
      </c>
      <c r="C25" s="125">
        <f>IF(ISERROR('[28]Récolte_N'!$F$25)=TRUE,"",'[28]Récolte_N'!$F$25)</f>
        <v>300</v>
      </c>
      <c r="D25" s="125">
        <f t="shared" si="0"/>
        <v>25</v>
      </c>
      <c r="E25" s="125">
        <f>IF(ISERROR('[28]Récolte_N'!$H$25)=TRUE,"",'[28]Récolte_N'!$H$25)</f>
        <v>750</v>
      </c>
      <c r="F25" s="125">
        <f t="shared" si="5"/>
        <v>900</v>
      </c>
      <c r="G25" s="291">
        <f>IF(ISERROR('[28]Récolte_N'!$I$25)=TRUE,"",'[28]Récolte_N'!$I$25)</f>
        <v>400</v>
      </c>
      <c r="H25" s="291">
        <f t="shared" si="6"/>
        <v>266.828</v>
      </c>
      <c r="I25" s="294">
        <f t="shared" si="3"/>
        <v>0.4990930487055334</v>
      </c>
      <c r="J25" s="260">
        <f t="shared" si="2"/>
        <v>350</v>
      </c>
      <c r="K25" s="298">
        <f t="shared" si="4"/>
        <v>633.172</v>
      </c>
      <c r="L25" s="124"/>
      <c r="M25" s="103" t="s">
        <v>25</v>
      </c>
      <c r="N25" s="125">
        <f>IF(ISERROR('[29]Récolte_N'!$F$25)=TRUE,"",'[29]Récolte_N'!$F$25)</f>
        <v>350</v>
      </c>
      <c r="O25" s="125">
        <f t="shared" si="7"/>
        <v>25.714285714285715</v>
      </c>
      <c r="P25" s="125">
        <f>IF(ISERROR('[29]Récolte_N'!$H$25)=TRUE,"",'[29]Récolte_N'!$H$25)</f>
        <v>900</v>
      </c>
      <c r="Q25" s="327">
        <f>'[3]SJ'!$AI181</f>
        <v>266.828</v>
      </c>
    </row>
    <row r="26" spans="1:17" ht="13.5" customHeight="1">
      <c r="A26" s="77" t="s">
        <v>20</v>
      </c>
      <c r="B26" s="246" t="s">
        <v>26</v>
      </c>
      <c r="C26" s="125">
        <f>IF(ISERROR('[30]Récolte_N'!$F$25)=TRUE,"",'[30]Récolte_N'!$F$25)</f>
      </c>
      <c r="D26" s="125">
        <f t="shared" si="0"/>
      </c>
      <c r="E26" s="125">
        <f>IF(ISERROR('[30]Récolte_N'!$H$25)=TRUE,"",'[30]Récolte_N'!$H$25)</f>
      </c>
      <c r="F26" s="125">
        <f t="shared" si="5"/>
      </c>
      <c r="G26" s="291">
        <f>IF(ISERROR('[30]Récolte_N'!$I$25)=TRUE,"",'[30]Récolte_N'!$I$25)</f>
      </c>
      <c r="H26" s="291">
        <f t="shared" si="6"/>
        <v>23.25</v>
      </c>
      <c r="I26" s="294"/>
      <c r="J26" s="260"/>
      <c r="K26" s="298"/>
      <c r="L26" s="124"/>
      <c r="M26" s="103" t="s">
        <v>26</v>
      </c>
      <c r="N26" s="125">
        <f>IF(ISERROR('[31]Récolte_N'!$F$25)=TRUE,"",'[31]Récolte_N'!$F$25)</f>
      </c>
      <c r="O26" s="125">
        <f t="shared" si="7"/>
      </c>
      <c r="P26" s="125">
        <f>IF(ISERROR('[31]Récolte_N'!$H$25)=TRUE,"",'[31]Récolte_N'!$H$25)</f>
      </c>
      <c r="Q26" s="327">
        <f>'[3]SJ'!$AI182</f>
        <v>23.25</v>
      </c>
    </row>
    <row r="27" spans="1:17" ht="13.5" customHeight="1">
      <c r="A27" s="77" t="s">
        <v>20</v>
      </c>
      <c r="B27" s="246" t="s">
        <v>27</v>
      </c>
      <c r="C27" s="125">
        <f>IF(ISERROR('[32]Récolte_N'!$F$25)=TRUE,"",'[32]Récolte_N'!$F$25)</f>
        <v>405</v>
      </c>
      <c r="D27" s="125">
        <f t="shared" si="0"/>
        <v>24.271604938271608</v>
      </c>
      <c r="E27" s="125">
        <f>IF(ISERROR('[32]Récolte_N'!$H$25)=TRUE,"",'[32]Récolte_N'!$H$25)</f>
        <v>983</v>
      </c>
      <c r="F27" s="125">
        <f t="shared" si="5"/>
        <v>900</v>
      </c>
      <c r="G27" s="291">
        <f>IF(ISERROR('[32]Récolte_N'!$I$25)=TRUE,"",'[32]Récolte_N'!$I$25)</f>
        <v>340</v>
      </c>
      <c r="H27" s="291">
        <f t="shared" si="6"/>
        <v>168.6</v>
      </c>
      <c r="I27" s="294">
        <f t="shared" si="3"/>
        <v>1.0166073546856467</v>
      </c>
      <c r="J27" s="260">
        <f t="shared" si="2"/>
        <v>643</v>
      </c>
      <c r="K27" s="298">
        <f t="shared" si="4"/>
        <v>731.4</v>
      </c>
      <c r="L27" s="124"/>
      <c r="M27" s="103" t="s">
        <v>27</v>
      </c>
      <c r="N27" s="125">
        <f>IF(ISERROR('[33]Récolte_N'!$F$25)=TRUE,"",'[33]Récolte_N'!$F$25)</f>
        <v>360</v>
      </c>
      <c r="O27" s="125">
        <f t="shared" si="7"/>
        <v>25</v>
      </c>
      <c r="P27" s="125">
        <f>IF(ISERROR('[33]Récolte_N'!$H$25)=TRUE,"",'[33]Récolte_N'!$H$25)</f>
        <v>900</v>
      </c>
      <c r="Q27" s="327">
        <f>'[3]SJ'!$AI183</f>
        <v>168.6</v>
      </c>
    </row>
    <row r="28" spans="1:17" ht="13.5" customHeight="1">
      <c r="A28" s="77" t="s">
        <v>20</v>
      </c>
      <c r="B28" s="246" t="s">
        <v>28</v>
      </c>
      <c r="C28" s="125">
        <f>IF(ISERROR('[34]Récolte_N'!$F$25)=TRUE,"",'[34]Récolte_N'!$F$25)</f>
        <v>0</v>
      </c>
      <c r="D28" s="125">
        <f t="shared" si="0"/>
      </c>
      <c r="E28" s="125">
        <f>IF(ISERROR('[34]Récolte_N'!$H$25)=TRUE,"",'[34]Récolte_N'!$H$25)</f>
        <v>0</v>
      </c>
      <c r="F28" s="125">
        <f t="shared" si="5"/>
        <v>0</v>
      </c>
      <c r="G28" s="291">
        <f>IF(ISERROR('[34]Récolte_N'!$I$25)=TRUE,"",'[34]Récolte_N'!$I$25)</f>
      </c>
      <c r="H28" s="291">
        <f t="shared" si="6"/>
        <v>23.4</v>
      </c>
      <c r="I28" s="294"/>
      <c r="J28" s="260"/>
      <c r="K28" s="298">
        <f t="shared" si="4"/>
        <v>-23.4</v>
      </c>
      <c r="L28" s="124"/>
      <c r="M28" s="103" t="s">
        <v>28</v>
      </c>
      <c r="N28" s="125">
        <f>IF(ISERROR('[35]Récolte_N'!$F$25)=TRUE,"",'[35]Récolte_N'!$F$25)</f>
        <v>0</v>
      </c>
      <c r="O28" s="125">
        <f t="shared" si="7"/>
      </c>
      <c r="P28" s="125">
        <f>IF(ISERROR('[35]Récolte_N'!$H$25)=TRUE,"",'[35]Récolte_N'!$H$25)</f>
        <v>0</v>
      </c>
      <c r="Q28" s="327">
        <f>'[3]SJ'!$AI184</f>
        <v>23.4</v>
      </c>
    </row>
    <row r="29" spans="2:17" ht="12.75">
      <c r="B29" s="246" t="s">
        <v>39</v>
      </c>
      <c r="C29" s="125">
        <f>IF(ISERROR('[36]Récolte_N'!$F$25)=TRUE,"",'[36]Récolte_N'!$F$25)</f>
        <v>0</v>
      </c>
      <c r="D29" s="125">
        <f t="shared" si="0"/>
      </c>
      <c r="E29" s="125">
        <f>IF(ISERROR('[36]Récolte_N'!$H$25)=TRUE,"",'[36]Récolte_N'!$H$25)</f>
        <v>0</v>
      </c>
      <c r="F29" s="125">
        <f t="shared" si="5"/>
        <v>0</v>
      </c>
      <c r="G29" s="291">
        <f>IF(ISERROR('[36]Récolte_N'!$I$25)=TRUE,"",'[36]Récolte_N'!$I$25)</f>
        <v>0</v>
      </c>
      <c r="H29" s="291">
        <f t="shared" si="6"/>
        <v>0</v>
      </c>
      <c r="I29" s="294">
        <f t="shared" si="3"/>
      </c>
      <c r="J29" s="260">
        <f t="shared" si="2"/>
        <v>0</v>
      </c>
      <c r="K29" s="298">
        <f t="shared" si="4"/>
        <v>0</v>
      </c>
      <c r="M29" s="103" t="s">
        <v>39</v>
      </c>
      <c r="N29" s="125">
        <f>IF(ISERROR('[37]Récolte_N'!$F$25)=TRUE,"",'[37]Récolte_N'!$F$25)</f>
        <v>0</v>
      </c>
      <c r="O29" s="125">
        <f t="shared" si="7"/>
      </c>
      <c r="P29" s="125">
        <f>IF(ISERROR('[37]Récolte_N'!$H$25)=TRUE,"",'[37]Récolte_N'!$H$25)</f>
        <v>0</v>
      </c>
      <c r="Q29" s="327">
        <f>'[3]SJ'!$AI185</f>
        <v>0</v>
      </c>
    </row>
    <row r="30" spans="2:17" ht="12.75">
      <c r="B30" s="246" t="s">
        <v>29</v>
      </c>
      <c r="C30" s="125">
        <f>IF(ISERROR('[38]Récolte_N'!$F$25)=TRUE,"",'[38]Récolte_N'!$F$25)</f>
        <v>14935</v>
      </c>
      <c r="D30" s="125">
        <f t="shared" si="0"/>
        <v>22.50150652828925</v>
      </c>
      <c r="E30" s="125">
        <f>IF(ISERROR('[38]Récolte_N'!$H$25)=TRUE,"",'[38]Récolte_N'!$H$25)</f>
        <v>33606</v>
      </c>
      <c r="F30" s="125">
        <f t="shared" si="5"/>
        <v>34949</v>
      </c>
      <c r="G30" s="291">
        <f>IF(ISERROR('[38]Récolte_N'!$I$25)=TRUE,"",'[38]Récolte_N'!$I$25)</f>
        <v>25000</v>
      </c>
      <c r="H30" s="291">
        <f>Q30</f>
        <v>31247.246</v>
      </c>
      <c r="I30" s="294">
        <f t="shared" si="3"/>
        <v>-0.19992949138621685</v>
      </c>
      <c r="J30" s="260">
        <f t="shared" si="2"/>
        <v>8606</v>
      </c>
      <c r="K30" s="298">
        <f t="shared" si="4"/>
        <v>3701.754000000001</v>
      </c>
      <c r="L30"/>
      <c r="M30" s="103" t="s">
        <v>29</v>
      </c>
      <c r="N30" s="125">
        <f>IF(ISERROR('[39]Récolte_N'!$F$25)=TRUE,"",'[39]Récolte_N'!$F$25)</f>
        <v>13366</v>
      </c>
      <c r="O30" s="125">
        <f t="shared" si="7"/>
        <v>26.147688163998204</v>
      </c>
      <c r="P30" s="125">
        <f>IF(ISERROR('[39]Récolte_N'!$H$25)=TRUE,"",'[39]Récolte_N'!$H$25)</f>
        <v>34949</v>
      </c>
      <c r="Q30" s="327">
        <f>'[3]SJ'!$AI186</f>
        <v>31247.246</v>
      </c>
    </row>
    <row r="31" spans="2:17" ht="12.75">
      <c r="B31" s="246" t="s">
        <v>30</v>
      </c>
      <c r="C31" s="125">
        <f>IF(ISERROR('[40]Récolte_N'!$F$25)=TRUE,"",'[40]Récolte_N'!$F$25)</f>
        <v>200</v>
      </c>
      <c r="D31" s="125">
        <f t="shared" si="0"/>
        <v>23</v>
      </c>
      <c r="E31" s="125">
        <f>IF(ISERROR('[40]Récolte_N'!$H$25)=TRUE,"",'[40]Récolte_N'!$H$25)</f>
        <v>460</v>
      </c>
      <c r="F31" s="125">
        <f>P31</f>
        <v>420</v>
      </c>
      <c r="G31" s="291">
        <f>IF(ISERROR('[40]Récolte_N'!$I$25)=TRUE,"",'[40]Récolte_N'!$I$25)</f>
        <v>400</v>
      </c>
      <c r="H31" s="291">
        <f>Q31</f>
        <v>461.225</v>
      </c>
      <c r="I31" s="294">
        <f t="shared" si="3"/>
        <v>-0.13274432218548438</v>
      </c>
      <c r="J31" s="260">
        <f t="shared" si="2"/>
        <v>60</v>
      </c>
      <c r="K31" s="298">
        <f>P31-H31</f>
        <v>-41.22500000000002</v>
      </c>
      <c r="M31" s="103" t="s">
        <v>30</v>
      </c>
      <c r="N31" s="125">
        <f>IF(ISERROR('[41]Récolte_N'!$F$25)=TRUE,"",'[41]Récolte_N'!$F$25)</f>
        <v>150</v>
      </c>
      <c r="O31" s="125">
        <f t="shared" si="7"/>
        <v>28</v>
      </c>
      <c r="P31" s="125">
        <f>IF(ISERROR('[41]Récolte_N'!$H$25)=TRUE,"",'[41]Récolte_N'!$H$25)</f>
        <v>420</v>
      </c>
      <c r="Q31" s="327">
        <f>'[3]SJ'!$AI187</f>
        <v>461.225</v>
      </c>
    </row>
    <row r="32" spans="2:17" ht="12.75">
      <c r="B32" s="103"/>
      <c r="C32" s="213"/>
      <c r="D32" s="213"/>
      <c r="E32" s="213"/>
      <c r="F32" s="212"/>
      <c r="G32" s="262"/>
      <c r="H32" s="263"/>
      <c r="I32" s="295"/>
      <c r="J32" s="265"/>
      <c r="K32" s="299"/>
      <c r="M32" s="103"/>
      <c r="N32" s="263"/>
      <c r="O32" s="263"/>
      <c r="P32" s="263"/>
      <c r="Q32" s="328"/>
    </row>
    <row r="33" spans="2:17" ht="15.75" thickBot="1">
      <c r="B33" s="282" t="s">
        <v>31</v>
      </c>
      <c r="C33" s="288">
        <f>IF(SUM(C12:C31)=0,"",SUM(C12:C31))</f>
        <v>41880</v>
      </c>
      <c r="D33" s="288">
        <f>IF(OR(C33="",C33=0),"",(E33/C33)*10)</f>
        <v>26.503963705826173</v>
      </c>
      <c r="E33" s="288">
        <f>IF(SUM(E12:E31)=0,"",SUM(E12:E31))</f>
        <v>110998.6</v>
      </c>
      <c r="F33" s="289">
        <f>IF(SUM(F12:F31)=0,"",SUM(F12:F31))</f>
        <v>103462.4</v>
      </c>
      <c r="G33" s="288">
        <f>IF(SUM(G12:G31)=0,"",SUM(G12:G31))</f>
        <v>84460</v>
      </c>
      <c r="H33" s="292">
        <f>IF(SUM(H12:H31)=0,"",SUM(H12:H31))</f>
        <v>87053.666</v>
      </c>
      <c r="I33" s="296">
        <f>IF(OR(G33=0,G33=""),"",(G33/H33)-1)</f>
        <v>-0.029793874504951856</v>
      </c>
      <c r="J33" s="306">
        <f>SUM(J12:J31)</f>
        <v>26458.6</v>
      </c>
      <c r="K33" s="300">
        <f>SUM(K12:K31)</f>
        <v>16760.768999999997</v>
      </c>
      <c r="M33" s="128" t="s">
        <v>31</v>
      </c>
      <c r="N33" s="306">
        <f>IF(SUM(N12:N31)=0,"",SUM(N12:N31))</f>
        <v>37311</v>
      </c>
      <c r="O33" s="306">
        <f>IF(OR(N33="",N33=0),"",(P33/N33)*10)</f>
        <v>27.729731178472832</v>
      </c>
      <c r="P33" s="306">
        <f>IF(SUM(P12:P31)=0,"",SUM(P12:P31))</f>
        <v>103462.4</v>
      </c>
      <c r="Q33" s="329">
        <f>IF(SUM(Q12:Q31)=0,"",SUM(Q12:Q31))</f>
        <v>87053.666</v>
      </c>
    </row>
    <row r="34" spans="2:10" ht="13.5" thickTop="1">
      <c r="B34" s="129"/>
      <c r="C34" s="130"/>
      <c r="D34" s="147"/>
      <c r="E34" s="130"/>
      <c r="F34" s="130"/>
      <c r="G34" s="130"/>
      <c r="H34" s="131"/>
      <c r="I34" s="132"/>
      <c r="J34" s="133"/>
    </row>
    <row r="35" spans="2:10" ht="12.75">
      <c r="B35" s="134" t="s">
        <v>32</v>
      </c>
      <c r="C35" s="135">
        <f>N33</f>
        <v>37311</v>
      </c>
      <c r="D35" s="135">
        <f>(E35/C35)*10</f>
        <v>27.729731178472832</v>
      </c>
      <c r="E35" s="135">
        <f>P33</f>
        <v>103462.4</v>
      </c>
      <c r="G35" s="135">
        <f>$H$33</f>
        <v>87053.666</v>
      </c>
      <c r="H35" s="131"/>
      <c r="I35" s="132"/>
      <c r="J35" s="133"/>
    </row>
    <row r="36" spans="2:10" ht="12.75">
      <c r="B36" s="134" t="s">
        <v>33</v>
      </c>
      <c r="C36" s="136"/>
      <c r="D36" s="137"/>
      <c r="E36" s="136"/>
      <c r="F36" s="136"/>
      <c r="G36" s="130"/>
      <c r="H36" s="131"/>
      <c r="I36" s="132"/>
      <c r="J36" s="133"/>
    </row>
    <row r="37" spans="2:10" ht="12.75">
      <c r="B37" s="134" t="s">
        <v>34</v>
      </c>
      <c r="C37" s="138">
        <f>IF(OR(C33="",C33=0),"",(C33/C35)-1)</f>
        <v>0.12245718420841034</v>
      </c>
      <c r="D37" s="138">
        <f>IF(OR(D33="",D33=0),"",(D33/D35)-1)</f>
        <v>-0.044204087834729844</v>
      </c>
      <c r="E37" s="138">
        <f>IF(OR(E33="",E33=0),"",(E33/E35)-1)</f>
        <v>0.07283998824693816</v>
      </c>
      <c r="F37" s="138"/>
      <c r="G37" s="138">
        <f>IF(OR(G33="",G33=0),"",(G33/G35)-1)</f>
        <v>-0.029793874504951856</v>
      </c>
      <c r="H37" s="131"/>
      <c r="I37" s="132"/>
      <c r="J37" s="133"/>
    </row>
    <row r="38" ht="13.5" thickBot="1"/>
    <row r="39" spans="2:8" ht="12.75">
      <c r="B39" s="312" t="s">
        <v>0</v>
      </c>
      <c r="C39" s="197" t="s">
        <v>4</v>
      </c>
      <c r="D39" s="197" t="s">
        <v>4</v>
      </c>
      <c r="E39" s="198" t="s">
        <v>4</v>
      </c>
      <c r="F39" s="198" t="s">
        <v>4</v>
      </c>
      <c r="G39" s="199" t="s">
        <v>52</v>
      </c>
      <c r="H39" s="317" t="s">
        <v>53</v>
      </c>
    </row>
    <row r="40" spans="2:8" ht="12.75">
      <c r="B40" s="313"/>
      <c r="C40" s="202" t="s">
        <v>54</v>
      </c>
      <c r="D40" s="202" t="s">
        <v>54</v>
      </c>
      <c r="E40" s="203" t="s">
        <v>54</v>
      </c>
      <c r="F40" s="203" t="s">
        <v>54</v>
      </c>
      <c r="G40" s="204" t="s">
        <v>55</v>
      </c>
      <c r="H40" s="318" t="s">
        <v>56</v>
      </c>
    </row>
    <row r="41" spans="2:8" ht="12.75">
      <c r="B41" s="313"/>
      <c r="C41" s="206" t="s">
        <v>61</v>
      </c>
      <c r="D41" s="206" t="s">
        <v>62</v>
      </c>
      <c r="E41" s="207" t="s">
        <v>61</v>
      </c>
      <c r="F41" s="207" t="s">
        <v>62</v>
      </c>
      <c r="G41" s="204" t="s">
        <v>57</v>
      </c>
      <c r="H41" s="318" t="s">
        <v>14</v>
      </c>
    </row>
    <row r="42" spans="2:8" ht="12.75">
      <c r="B42" s="313"/>
      <c r="C42" s="208" t="s">
        <v>58</v>
      </c>
      <c r="D42" s="208" t="s">
        <v>58</v>
      </c>
      <c r="E42" s="209" t="s">
        <v>59</v>
      </c>
      <c r="F42" s="209" t="s">
        <v>59</v>
      </c>
      <c r="G42" s="210" t="s">
        <v>54</v>
      </c>
      <c r="H42" s="319"/>
    </row>
    <row r="43" spans="2:8" ht="12.75">
      <c r="B43" s="314" t="s">
        <v>15</v>
      </c>
      <c r="C43" s="212">
        <f>'[42]SJ'!$AI168</f>
        <v>7926.7</v>
      </c>
      <c r="D43" s="213">
        <f>'[3]SJ'!$AC168</f>
        <v>8026.772999999999</v>
      </c>
      <c r="E43" s="214">
        <f>IF(OR(G12="",G12=0),"",C43/G12)</f>
        <v>0.9325529411764706</v>
      </c>
      <c r="F43" s="215">
        <f>IF(OR(H12="",H12=0),"",D43/H12)</f>
        <v>0.8749504849261619</v>
      </c>
      <c r="G43" s="216">
        <f aca="true" t="shared" si="8" ref="G43:G64">IF(OR(E43="",E43=0),"",(E43-F43)*100)</f>
        <v>5.760245625030869</v>
      </c>
      <c r="H43" s="320">
        <f>IF(E12="","",(G12/E12))</f>
        <v>0.5372945638432364</v>
      </c>
    </row>
    <row r="44" spans="2:8" ht="12.75">
      <c r="B44" s="314" t="s">
        <v>40</v>
      </c>
      <c r="C44" s="213">
        <f>'[42]SJ'!$AI169</f>
        <v>492.79999999999995</v>
      </c>
      <c r="D44" s="213">
        <f>'[3]SJ'!$AC169</f>
        <v>331.6</v>
      </c>
      <c r="E44" s="215">
        <f>IF(OR(G13="",G13=0),"",C44/G13)</f>
        <v>1.232</v>
      </c>
      <c r="F44" s="215">
        <f>IF(OR(H13="",H13=0),"",D44/H13)</f>
        <v>1</v>
      </c>
      <c r="G44" s="216">
        <f t="shared" si="8"/>
        <v>23.2</v>
      </c>
      <c r="H44" s="320">
        <f>IF(E13="","",(G13/E13))</f>
        <v>0.9615384615384616</v>
      </c>
    </row>
    <row r="45" spans="2:8" ht="12.75">
      <c r="B45" s="314" t="s">
        <v>16</v>
      </c>
      <c r="C45" s="213">
        <f>'[42]SJ'!$AI170</f>
        <v>16055.199999999999</v>
      </c>
      <c r="D45" s="213">
        <f>'[3]SJ'!$AC170</f>
        <v>13978.831</v>
      </c>
      <c r="E45" s="215">
        <f aca="true" t="shared" si="9" ref="E45:F61">IF(OR(G14="",G14=0),"",C45/G14)</f>
        <v>0.8919555555555555</v>
      </c>
      <c r="F45" s="140">
        <f t="shared" si="9"/>
        <v>0.9359334148873127</v>
      </c>
      <c r="G45" s="216">
        <f t="shared" si="8"/>
        <v>-4.397785933175724</v>
      </c>
      <c r="H45" s="320">
        <f>IF(E14="","",(G14/E14))</f>
        <v>0.8058017727639001</v>
      </c>
    </row>
    <row r="46" spans="2:8" ht="12.75">
      <c r="B46" s="314" t="s">
        <v>37</v>
      </c>
      <c r="C46" s="213">
        <f>'[42]SJ'!$AI171</f>
        <v>13385.800000000001</v>
      </c>
      <c r="D46" s="213">
        <f>'[3]SJ'!$AC171</f>
        <v>11713.506000000003</v>
      </c>
      <c r="E46" s="215">
        <f t="shared" si="9"/>
        <v>0.9561285714285715</v>
      </c>
      <c r="F46" s="140">
        <f t="shared" si="9"/>
        <v>0.9788179835683003</v>
      </c>
      <c r="G46" s="216">
        <f t="shared" si="8"/>
        <v>-2.268941213972875</v>
      </c>
      <c r="H46" s="320">
        <f>IF(E15="","",(G15/E15))</f>
        <v>0.7407407407407407</v>
      </c>
    </row>
    <row r="47" spans="2:8" ht="12.75">
      <c r="B47" s="314" t="s">
        <v>17</v>
      </c>
      <c r="C47" s="213">
        <f>'[42]SJ'!$AI172</f>
        <v>0</v>
      </c>
      <c r="D47" s="213">
        <f>'[3]SJ'!$AC172</f>
        <v>0</v>
      </c>
      <c r="E47" s="215">
        <f t="shared" si="9"/>
      </c>
      <c r="F47" s="140">
        <f t="shared" si="9"/>
      </c>
      <c r="G47" s="216">
        <f t="shared" si="8"/>
      </c>
      <c r="H47" s="320">
        <f aca="true" t="shared" si="10" ref="H47:H62">IF(E16="","",(G16/E16))</f>
      </c>
    </row>
    <row r="48" spans="2:8" ht="12.75">
      <c r="B48" s="314" t="s">
        <v>18</v>
      </c>
      <c r="C48" s="213">
        <f>'[42]SJ'!$AI173</f>
        <v>0</v>
      </c>
      <c r="D48" s="213">
        <f>'[3]SJ'!$AC173</f>
        <v>0</v>
      </c>
      <c r="E48" s="215">
        <f t="shared" si="9"/>
      </c>
      <c r="F48" s="140">
        <f t="shared" si="9"/>
      </c>
      <c r="G48" s="216">
        <f t="shared" si="8"/>
      </c>
      <c r="H48" s="320">
        <f t="shared" si="10"/>
      </c>
    </row>
    <row r="49" spans="2:8" ht="12.75">
      <c r="B49" s="314" t="s">
        <v>19</v>
      </c>
      <c r="C49" s="213">
        <f>'[42]SJ'!$AI174</f>
        <v>11438.7</v>
      </c>
      <c r="D49" s="213">
        <f>'[3]SJ'!$AC174</f>
        <v>11857.182</v>
      </c>
      <c r="E49" s="215">
        <f t="shared" si="9"/>
        <v>0.9946695652173914</v>
      </c>
      <c r="F49" s="140">
        <f t="shared" si="9"/>
        <v>0.9696098183814658</v>
      </c>
      <c r="G49" s="216">
        <f t="shared" si="8"/>
        <v>2.50597468359256</v>
      </c>
      <c r="H49" s="320">
        <f t="shared" si="10"/>
        <v>1</v>
      </c>
    </row>
    <row r="50" spans="2:8" ht="12.75">
      <c r="B50" s="314" t="s">
        <v>21</v>
      </c>
      <c r="C50" s="213">
        <f>'[42]SJ'!$AI175</f>
        <v>1068.6</v>
      </c>
      <c r="D50" s="213">
        <f>'[3]SJ'!$AC175</f>
        <v>734.1440000000001</v>
      </c>
      <c r="E50" s="215">
        <f t="shared" si="9"/>
        <v>0.9986915887850466</v>
      </c>
      <c r="F50" s="140">
        <f t="shared" si="9"/>
        <v>1</v>
      </c>
      <c r="G50" s="216">
        <f t="shared" si="8"/>
        <v>-0.13084112149533977</v>
      </c>
      <c r="H50" s="320">
        <f t="shared" si="10"/>
        <v>1.1030927835051547</v>
      </c>
    </row>
    <row r="51" spans="2:8" ht="12.75">
      <c r="B51" s="314" t="s">
        <v>35</v>
      </c>
      <c r="C51" s="213">
        <f>'[42]SJ'!$AI176</f>
        <v>31.9</v>
      </c>
      <c r="D51" s="213">
        <f>'[3]SJ'!$AC176</f>
        <v>236.05</v>
      </c>
      <c r="E51" s="215">
        <f t="shared" si="9"/>
      </c>
      <c r="F51" s="140">
        <f t="shared" si="9"/>
        <v>0.9715990944638816</v>
      </c>
      <c r="G51" s="216">
        <f t="shared" si="8"/>
      </c>
      <c r="H51" s="320">
        <f t="shared" si="10"/>
      </c>
    </row>
    <row r="52" spans="2:8" ht="12.75">
      <c r="B52" s="314" t="s">
        <v>22</v>
      </c>
      <c r="C52" s="213">
        <f>'[42]SJ'!$AI177</f>
        <v>18.6</v>
      </c>
      <c r="D52" s="213">
        <f>'[3]SJ'!$AC177</f>
        <v>85.835</v>
      </c>
      <c r="E52" s="215">
        <f t="shared" si="9"/>
      </c>
      <c r="F52" s="140">
        <f t="shared" si="9"/>
        <v>1</v>
      </c>
      <c r="G52" s="216">
        <f t="shared" si="8"/>
      </c>
      <c r="H52" s="320"/>
    </row>
    <row r="53" spans="2:8" ht="12.75">
      <c r="B53" s="314" t="s">
        <v>38</v>
      </c>
      <c r="C53" s="213">
        <f>'[42]SJ'!$AI178</f>
        <v>4578.3</v>
      </c>
      <c r="D53" s="213">
        <f>'[3]SJ'!$AC178</f>
        <v>5027.32</v>
      </c>
      <c r="E53" s="215">
        <f t="shared" si="9"/>
        <v>0.9538125000000001</v>
      </c>
      <c r="F53" s="140">
        <f t="shared" si="9"/>
        <v>0.9775768604182214</v>
      </c>
      <c r="G53" s="216">
        <f t="shared" si="8"/>
        <v>-2.3764360418221386</v>
      </c>
      <c r="H53" s="320">
        <f t="shared" si="10"/>
        <v>0.96</v>
      </c>
    </row>
    <row r="54" spans="2:8" ht="12.75">
      <c r="B54" s="314" t="s">
        <v>23</v>
      </c>
      <c r="C54" s="213">
        <f>'[42]SJ'!$AI179</f>
        <v>0</v>
      </c>
      <c r="D54" s="213">
        <f>'[3]SJ'!$AC179</f>
        <v>18.86</v>
      </c>
      <c r="E54" s="215">
        <f t="shared" si="9"/>
      </c>
      <c r="F54" s="140">
        <f t="shared" si="9"/>
        <v>1</v>
      </c>
      <c r="G54" s="216">
        <f t="shared" si="8"/>
      </c>
      <c r="H54" s="320">
        <f t="shared" si="10"/>
        <v>0</v>
      </c>
    </row>
    <row r="55" spans="2:8" ht="12.75">
      <c r="B55" s="314" t="s">
        <v>24</v>
      </c>
      <c r="C55" s="213">
        <f>'[42]SJ'!$AI180</f>
        <v>40.3</v>
      </c>
      <c r="D55" s="213">
        <f>'[3]SJ'!$AC180</f>
        <v>1.6</v>
      </c>
      <c r="E55" s="215">
        <f t="shared" si="9"/>
        <v>0.8059999999999999</v>
      </c>
      <c r="F55" s="140">
        <f t="shared" si="9"/>
        <v>1</v>
      </c>
      <c r="G55" s="216">
        <f t="shared" si="8"/>
        <v>-19.400000000000006</v>
      </c>
      <c r="H55" s="320">
        <f t="shared" si="10"/>
        <v>0.29411764705882354</v>
      </c>
    </row>
    <row r="56" spans="2:8" ht="12.75">
      <c r="B56" s="314" t="s">
        <v>25</v>
      </c>
      <c r="C56" s="213">
        <f>'[42]SJ'!$AI181</f>
        <v>153.3</v>
      </c>
      <c r="D56" s="213">
        <f>'[3]SJ'!$AC181</f>
        <v>253.04799999999997</v>
      </c>
      <c r="E56" s="215">
        <f t="shared" si="9"/>
        <v>0.38325000000000004</v>
      </c>
      <c r="F56" s="140">
        <f t="shared" si="9"/>
        <v>0.9483562444720943</v>
      </c>
      <c r="G56" s="216">
        <f t="shared" si="8"/>
        <v>-56.51062444720942</v>
      </c>
      <c r="H56" s="320">
        <f t="shared" si="10"/>
        <v>0.5333333333333333</v>
      </c>
    </row>
    <row r="57" spans="2:8" ht="12.75">
      <c r="B57" s="314" t="s">
        <v>26</v>
      </c>
      <c r="C57" s="213">
        <f>'[42]SJ'!$AI182</f>
        <v>23.8</v>
      </c>
      <c r="D57" s="213">
        <f>'[3]SJ'!$AC182</f>
        <v>18.9</v>
      </c>
      <c r="E57" s="215">
        <f t="shared" si="9"/>
      </c>
      <c r="F57" s="140">
        <f t="shared" si="9"/>
        <v>0.8129032258064516</v>
      </c>
      <c r="G57" s="216">
        <f t="shared" si="8"/>
      </c>
      <c r="H57" s="320">
        <f t="shared" si="10"/>
      </c>
    </row>
    <row r="58" spans="2:8" ht="12.75">
      <c r="B58" s="314" t="s">
        <v>27</v>
      </c>
      <c r="C58" s="213">
        <f>'[42]SJ'!$AI183</f>
        <v>300.8</v>
      </c>
      <c r="D58" s="213">
        <f>'[3]SJ'!$AC183</f>
        <v>168.6</v>
      </c>
      <c r="E58" s="215">
        <f t="shared" si="9"/>
        <v>0.8847058823529412</v>
      </c>
      <c r="F58" s="140">
        <f t="shared" si="9"/>
        <v>1</v>
      </c>
      <c r="G58" s="216">
        <f t="shared" si="8"/>
        <v>-11.529411764705877</v>
      </c>
      <c r="H58" s="320">
        <f t="shared" si="10"/>
        <v>0.34587995930824006</v>
      </c>
    </row>
    <row r="59" spans="2:8" ht="12.75">
      <c r="B59" s="314" t="s">
        <v>28</v>
      </c>
      <c r="C59" s="213">
        <f>'[42]SJ'!$AI184</f>
        <v>0</v>
      </c>
      <c r="D59" s="213">
        <f>'[3]SJ'!$AC184</f>
        <v>0</v>
      </c>
      <c r="E59" s="215">
        <f t="shared" si="9"/>
      </c>
      <c r="F59" s="140">
        <f t="shared" si="9"/>
        <v>0</v>
      </c>
      <c r="G59" s="216">
        <f t="shared" si="8"/>
      </c>
      <c r="H59" s="320"/>
    </row>
    <row r="60" spans="2:8" ht="12.75">
      <c r="B60" s="314" t="s">
        <v>39</v>
      </c>
      <c r="C60" s="213">
        <f>'[42]SJ'!$AI185</f>
        <v>0</v>
      </c>
      <c r="D60" s="213">
        <f>'[3]SJ'!$AC185</f>
        <v>0</v>
      </c>
      <c r="E60" s="215">
        <f t="shared" si="9"/>
      </c>
      <c r="F60" s="140">
        <f t="shared" si="9"/>
      </c>
      <c r="G60" s="216">
        <f t="shared" si="8"/>
      </c>
      <c r="H60" s="320"/>
    </row>
    <row r="61" spans="2:8" ht="12.75">
      <c r="B61" s="314" t="s">
        <v>29</v>
      </c>
      <c r="C61" s="213">
        <f>'[42]SJ'!$AI186</f>
        <v>22035.600000000002</v>
      </c>
      <c r="D61" s="213">
        <f>'[3]SJ'!$AC186</f>
        <v>25205.756999999998</v>
      </c>
      <c r="E61" s="215">
        <f t="shared" si="9"/>
        <v>0.8814240000000001</v>
      </c>
      <c r="F61" s="140">
        <f t="shared" si="9"/>
        <v>0.806655312919417</v>
      </c>
      <c r="G61" s="216">
        <f t="shared" si="8"/>
        <v>7.476868708058316</v>
      </c>
      <c r="H61" s="320">
        <f t="shared" si="10"/>
        <v>0.7439147771231328</v>
      </c>
    </row>
    <row r="62" spans="2:8" ht="12.75">
      <c r="B62" s="314" t="s">
        <v>30</v>
      </c>
      <c r="C62" s="213">
        <f>'[42]SJ'!$AI187</f>
        <v>389.90000000000003</v>
      </c>
      <c r="D62" s="213">
        <f>'[3]SJ'!$AC187</f>
        <v>349.125</v>
      </c>
      <c r="E62" s="215">
        <f>IF(OR(G31="",G31=0),"",C62/G31)</f>
        <v>0.9747500000000001</v>
      </c>
      <c r="F62" s="140">
        <f>IF(OR(H31="",H31=0),"",D62/H31)</f>
        <v>0.756951596292482</v>
      </c>
      <c r="G62" s="216">
        <f t="shared" si="8"/>
        <v>21.779840370751813</v>
      </c>
      <c r="H62" s="320">
        <f t="shared" si="10"/>
        <v>0.8695652173913043</v>
      </c>
    </row>
    <row r="63" spans="2:8" ht="12.75">
      <c r="B63" s="314"/>
      <c r="C63" s="321"/>
      <c r="D63" s="321"/>
      <c r="E63" s="322"/>
      <c r="F63" s="323">
        <f>IF(OR(H32="",H32=0),"",D63/H32)</f>
      </c>
      <c r="G63" s="322"/>
      <c r="H63" s="324"/>
    </row>
    <row r="64" spans="2:8" ht="13.5" thickBot="1">
      <c r="B64" s="315" t="s">
        <v>31</v>
      </c>
      <c r="C64" s="141">
        <f>IF(SUM(C43:C62)=0,"",SUM(C43:C62))</f>
        <v>77940.3</v>
      </c>
      <c r="D64" s="141">
        <f>IF(SUM(D43:D62)=0,"",SUM(D43:D62))</f>
        <v>78007.131</v>
      </c>
      <c r="E64" s="142">
        <f>IF(OR(G33="",G33=0),"",C64/G33)</f>
        <v>0.9228072460336254</v>
      </c>
      <c r="F64" s="143">
        <f>IF(OR(H33="",H33=0),"",D64/H33)</f>
        <v>0.8960809416113503</v>
      </c>
      <c r="G64" s="144">
        <f t="shared" si="8"/>
        <v>2.6726304422275082</v>
      </c>
      <c r="H64" s="316">
        <f>IF(E33="","",(G33/E33))</f>
        <v>0.7609104979702447</v>
      </c>
    </row>
  </sheetData>
  <mergeCells count="3">
    <mergeCell ref="C8:F8"/>
    <mergeCell ref="B8:B11"/>
    <mergeCell ref="B39:B4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9">
      <selection activeCell="C21" sqref="C21"/>
    </sheetView>
  </sheetViews>
  <sheetFormatPr defaultColWidth="11.421875" defaultRowHeight="12.75"/>
  <cols>
    <col min="1" max="1" width="5.7109375" style="77" hidden="1" customWidth="1"/>
    <col min="2" max="2" width="26.7109375" style="77" customWidth="1"/>
    <col min="3" max="3" width="14.7109375" style="79" customWidth="1"/>
    <col min="4" max="4" width="14.7109375" style="80" customWidth="1"/>
    <col min="5" max="5" width="14.140625" style="79" customWidth="1"/>
    <col min="6" max="7" width="14.7109375" style="79" customWidth="1"/>
    <col min="8" max="8" width="16.421875" style="81" customWidth="1"/>
    <col min="9" max="9" width="16.421875" style="82" customWidth="1"/>
    <col min="10" max="10" width="14.7109375" style="77" customWidth="1"/>
    <col min="11" max="11" width="13.7109375" style="77" customWidth="1"/>
    <col min="12" max="12" width="22.00390625" style="77" customWidth="1"/>
    <col min="13" max="13" width="29.421875" style="77" customWidth="1"/>
    <col min="14" max="15" width="10.7109375" style="77" customWidth="1"/>
    <col min="16" max="16" width="11.57421875" style="77" customWidth="1"/>
    <col min="17" max="16384" width="11.421875" style="77" customWidth="1"/>
  </cols>
  <sheetData>
    <row r="1" spans="1:2" ht="12.75">
      <c r="A1" s="77">
        <v>10285</v>
      </c>
      <c r="B1" s="78" t="s">
        <v>36</v>
      </c>
    </row>
    <row r="2" spans="1:5" ht="12.75">
      <c r="A2" s="77">
        <v>18512</v>
      </c>
      <c r="B2" s="83"/>
      <c r="C2" s="148"/>
      <c r="E2" s="85"/>
    </row>
    <row r="3" ht="15" customHeight="1" hidden="1">
      <c r="A3" s="77">
        <v>31465</v>
      </c>
    </row>
    <row r="4" spans="1:5" s="86" customFormat="1" ht="15" customHeight="1">
      <c r="A4" s="86">
        <v>6356</v>
      </c>
      <c r="B4" s="87"/>
      <c r="D4" s="85"/>
      <c r="E4" s="88"/>
    </row>
    <row r="5" spans="1:11" ht="30">
      <c r="A5" s="77">
        <v>13608</v>
      </c>
      <c r="B5" s="271" t="s">
        <v>69</v>
      </c>
      <c r="C5" s="271"/>
      <c r="D5" s="272"/>
      <c r="E5" s="273"/>
      <c r="F5" s="273"/>
      <c r="G5" s="273"/>
      <c r="H5" s="273"/>
      <c r="I5" s="274"/>
      <c r="J5" s="275"/>
      <c r="K5" s="275"/>
    </row>
    <row r="6" spans="1:8" ht="15" customHeight="1">
      <c r="A6" s="77">
        <v>7877</v>
      </c>
      <c r="B6" s="89"/>
      <c r="C6"/>
      <c r="D6"/>
      <c r="E6"/>
      <c r="F6"/>
      <c r="G6"/>
      <c r="H6"/>
    </row>
    <row r="7" ht="13.5" thickBot="1">
      <c r="A7" s="77">
        <v>1679</v>
      </c>
    </row>
    <row r="8" spans="1:17" ht="16.5" thickTop="1">
      <c r="A8" s="77">
        <v>16914</v>
      </c>
      <c r="B8" s="276" t="s">
        <v>0</v>
      </c>
      <c r="C8" s="90" t="s">
        <v>1</v>
      </c>
      <c r="D8" s="91"/>
      <c r="E8" s="91"/>
      <c r="F8" s="92"/>
      <c r="G8" s="267" t="s">
        <v>46</v>
      </c>
      <c r="H8" s="267" t="s">
        <v>43</v>
      </c>
      <c r="I8" s="268"/>
      <c r="J8" s="376" t="s">
        <v>3</v>
      </c>
      <c r="K8" s="377"/>
      <c r="M8" s="94" t="s">
        <v>0</v>
      </c>
      <c r="N8" s="95"/>
      <c r="O8" s="96" t="s">
        <v>1</v>
      </c>
      <c r="P8" s="95"/>
      <c r="Q8" s="247" t="s">
        <v>43</v>
      </c>
    </row>
    <row r="9" spans="1:17" ht="12.75">
      <c r="A9" s="77">
        <v>7818</v>
      </c>
      <c r="B9" s="277"/>
      <c r="C9" s="283" t="s">
        <v>46</v>
      </c>
      <c r="D9" s="251" t="s">
        <v>46</v>
      </c>
      <c r="E9" s="251" t="s">
        <v>46</v>
      </c>
      <c r="F9" s="100" t="s">
        <v>47</v>
      </c>
      <c r="G9" s="269" t="s">
        <v>4</v>
      </c>
      <c r="H9" s="269" t="s">
        <v>4</v>
      </c>
      <c r="I9" s="270" t="s">
        <v>2</v>
      </c>
      <c r="J9" s="362"/>
      <c r="K9" s="342"/>
      <c r="M9" s="103" t="s">
        <v>50</v>
      </c>
      <c r="N9" s="104"/>
      <c r="O9" s="105"/>
      <c r="P9" s="104"/>
      <c r="Q9" s="249" t="s">
        <v>4</v>
      </c>
    </row>
    <row r="10" spans="1:17" ht="12" customHeight="1">
      <c r="A10" s="77">
        <v>30702</v>
      </c>
      <c r="B10" s="277"/>
      <c r="C10" s="284" t="s">
        <v>5</v>
      </c>
      <c r="D10" s="248" t="s">
        <v>6</v>
      </c>
      <c r="E10" s="202" t="s">
        <v>7</v>
      </c>
      <c r="F10" s="285" t="s">
        <v>7</v>
      </c>
      <c r="G10" s="202" t="s">
        <v>8</v>
      </c>
      <c r="H10" s="202" t="s">
        <v>8</v>
      </c>
      <c r="I10" s="205" t="s">
        <v>14</v>
      </c>
      <c r="J10" s="310" t="s">
        <v>48</v>
      </c>
      <c r="K10" s="343" t="s">
        <v>44</v>
      </c>
      <c r="L10" s="112"/>
      <c r="M10" s="103" t="s">
        <v>51</v>
      </c>
      <c r="N10" s="250" t="s">
        <v>5</v>
      </c>
      <c r="O10" s="251" t="s">
        <v>6</v>
      </c>
      <c r="P10" s="370" t="s">
        <v>7</v>
      </c>
      <c r="Q10" s="252" t="s">
        <v>8</v>
      </c>
    </row>
    <row r="11" spans="1:17" ht="12.75">
      <c r="A11" s="77">
        <v>31458</v>
      </c>
      <c r="B11" s="280"/>
      <c r="C11" s="286" t="s">
        <v>9</v>
      </c>
      <c r="D11" s="253" t="s">
        <v>10</v>
      </c>
      <c r="E11" s="208" t="s">
        <v>11</v>
      </c>
      <c r="F11" s="287" t="s">
        <v>11</v>
      </c>
      <c r="G11" s="208" t="s">
        <v>12</v>
      </c>
      <c r="H11" s="208" t="s">
        <v>13</v>
      </c>
      <c r="I11" s="211"/>
      <c r="J11" s="311"/>
      <c r="K11" s="344"/>
      <c r="M11" s="122"/>
      <c r="N11" s="208" t="s">
        <v>9</v>
      </c>
      <c r="O11" s="253" t="s">
        <v>10</v>
      </c>
      <c r="P11" s="337" t="s">
        <v>11</v>
      </c>
      <c r="Q11" s="254" t="s">
        <v>13</v>
      </c>
    </row>
    <row r="12" spans="1:17" ht="13.5" customHeight="1">
      <c r="A12" s="77">
        <v>60665</v>
      </c>
      <c r="B12" s="245" t="s">
        <v>15</v>
      </c>
      <c r="C12" s="125">
        <f>IF(ISERROR('[1]Récolte_N'!$F$23)=TRUE,"",'[1]Récolte_N'!$F$23)</f>
        <v>680</v>
      </c>
      <c r="D12" s="125">
        <f aca="true" t="shared" si="0" ref="D12:D31">IF(OR(C12="",C12=0),"",(E12/C12)*10)</f>
        <v>22.647058823529413</v>
      </c>
      <c r="E12" s="125">
        <f>IF(ISERROR('[1]Récolte_N'!$H$23)=TRUE,"",'[1]Récolte_N'!$H$23)</f>
        <v>1540</v>
      </c>
      <c r="F12" s="125">
        <f>P12</f>
        <v>1685</v>
      </c>
      <c r="G12" s="291">
        <f>IF(ISERROR('[1]Récolte_N'!$I$23)=TRUE,"",'[1]Récolte_N'!$I$23)</f>
        <v>350</v>
      </c>
      <c r="H12" s="291">
        <f>Q12</f>
        <v>443.3</v>
      </c>
      <c r="I12" s="259">
        <f aca="true" t="shared" si="1" ref="I12:I31">IF(OR(H12=0,H12=""),"",(G12/H12)-1)</f>
        <v>-0.2104669524024363</v>
      </c>
      <c r="J12" s="260">
        <f aca="true" t="shared" si="2" ref="J12:J31">E12-G12</f>
        <v>1190</v>
      </c>
      <c r="K12" s="298">
        <f>P12-H12</f>
        <v>1241.7</v>
      </c>
      <c r="L12" s="124"/>
      <c r="M12" s="145" t="s">
        <v>15</v>
      </c>
      <c r="N12" s="125">
        <f>IF(ISERROR('[2]Récolte_N'!$F$23)=TRUE,"",'[2]Récolte_N'!$F$23)</f>
        <v>720</v>
      </c>
      <c r="O12" s="125">
        <f aca="true" t="shared" si="3" ref="O12:O19">IF(OR(N12="",N12=0),"",(P12/N12)*10)</f>
        <v>23.40277777777778</v>
      </c>
      <c r="P12" s="371">
        <f>IF(ISERROR('[2]Récolte_N'!$H$23)=TRUE,"",'[2]Récolte_N'!$H$23)</f>
        <v>1685</v>
      </c>
      <c r="Q12" s="327">
        <f>'[3]PO'!$AI168</f>
        <v>443.3</v>
      </c>
    </row>
    <row r="13" spans="1:17" ht="13.5" customHeight="1">
      <c r="A13" s="77">
        <v>7280</v>
      </c>
      <c r="B13" s="246" t="s">
        <v>40</v>
      </c>
      <c r="C13" s="125">
        <f>IF(ISERROR('[4]Récolte_N'!$F$23)=TRUE,"",'[4]Récolte_N'!$F$23)</f>
        <v>1281</v>
      </c>
      <c r="D13" s="125">
        <f t="shared" si="0"/>
        <v>33.10694769711163</v>
      </c>
      <c r="E13" s="125">
        <f>IF(ISERROR('[4]Récolte_N'!$H$23)=TRUE,"",'[4]Récolte_N'!$H$23)</f>
        <v>4241</v>
      </c>
      <c r="F13" s="125">
        <f>P13</f>
        <v>5478</v>
      </c>
      <c r="G13" s="291">
        <f>IF(ISERROR('[4]Récolte_N'!$I$23)=TRUE,"",'[4]Récolte_N'!$I$23)</f>
        <v>1300</v>
      </c>
      <c r="H13" s="291">
        <f>Q13</f>
        <v>1774.308</v>
      </c>
      <c r="I13" s="259">
        <f t="shared" si="1"/>
        <v>-0.2673199917939839</v>
      </c>
      <c r="J13" s="260">
        <f t="shared" si="2"/>
        <v>2941</v>
      </c>
      <c r="K13" s="298">
        <f>P13-H13</f>
        <v>3703.692</v>
      </c>
      <c r="L13" s="124"/>
      <c r="M13" s="146" t="s">
        <v>40</v>
      </c>
      <c r="N13" s="125">
        <f>IF(ISERROR('[5]Récolte_N'!$F$23)=TRUE,"",'[5]Récolte_N'!$F$23)</f>
        <v>1724</v>
      </c>
      <c r="O13" s="125">
        <f t="shared" si="3"/>
        <v>31.774941995359626</v>
      </c>
      <c r="P13" s="371">
        <f>IF(ISERROR('[5]Récolte_N'!$H$23)=TRUE,"",'[5]Récolte_N'!$H$23)</f>
        <v>5478</v>
      </c>
      <c r="Q13" s="327">
        <f>'[3]PO'!$AI169</f>
        <v>1774.308</v>
      </c>
    </row>
    <row r="14" spans="1:17" ht="13.5" customHeight="1">
      <c r="A14" s="77">
        <v>17376</v>
      </c>
      <c r="B14" s="246" t="s">
        <v>16</v>
      </c>
      <c r="C14" s="125">
        <f>IF(ISERROR('[6]Récolte_N'!$F$23)=TRUE,"",'[6]Récolte_N'!$F$23)</f>
        <v>10090</v>
      </c>
      <c r="D14" s="125">
        <f t="shared" si="0"/>
        <v>38.81764122893954</v>
      </c>
      <c r="E14" s="125">
        <f>IF(ISERROR('[6]Récolte_N'!$H$23)=TRUE,"",'[6]Récolte_N'!$H$23)</f>
        <v>39167</v>
      </c>
      <c r="F14" s="125">
        <f>P14</f>
        <v>42890</v>
      </c>
      <c r="G14" s="291">
        <f>IF(ISERROR('[6]Récolte_N'!$I$23)=TRUE,"",'[6]Récolte_N'!$I$23)</f>
        <v>27000</v>
      </c>
      <c r="H14" s="291">
        <f>Q14</f>
        <v>34608.372</v>
      </c>
      <c r="I14" s="259">
        <f t="shared" si="1"/>
        <v>-0.21984195038125465</v>
      </c>
      <c r="J14" s="260">
        <f t="shared" si="2"/>
        <v>12167</v>
      </c>
      <c r="K14" s="298">
        <f>P14-H14</f>
        <v>8281.627999999997</v>
      </c>
      <c r="L14" s="124"/>
      <c r="M14" s="103" t="s">
        <v>16</v>
      </c>
      <c r="N14" s="125">
        <f>IF(ISERROR('[7]Récolte_N'!$F$23)=TRUE,"",'[7]Récolte_N'!$F$23)</f>
        <v>10660</v>
      </c>
      <c r="O14" s="125">
        <f t="shared" si="3"/>
        <v>40.23452157598499</v>
      </c>
      <c r="P14" s="371">
        <f>IF(ISERROR('[7]Récolte_N'!$H$23)=TRUE,"",'[7]Récolte_N'!$H$23)</f>
        <v>42890</v>
      </c>
      <c r="Q14" s="327">
        <f>'[3]PO'!$AI170</f>
        <v>34608.372</v>
      </c>
    </row>
    <row r="15" spans="1:17" ht="13.5" customHeight="1">
      <c r="A15" s="77">
        <v>26391</v>
      </c>
      <c r="B15" s="246" t="s">
        <v>37</v>
      </c>
      <c r="C15" s="125">
        <f>IF(ISERROR('[8]Récolte_N'!$F$23)=TRUE,"",'[8]Récolte_N'!$F$23)</f>
        <v>480</v>
      </c>
      <c r="D15" s="125">
        <f t="shared" si="0"/>
        <v>40</v>
      </c>
      <c r="E15" s="125">
        <f>IF(ISERROR('[8]Récolte_N'!$H$23)=TRUE,"",'[8]Récolte_N'!$H$23)</f>
        <v>1920</v>
      </c>
      <c r="F15" s="125">
        <f aca="true" t="shared" si="4" ref="F15:F30">P15</f>
        <v>1226.2500000000002</v>
      </c>
      <c r="G15" s="291">
        <f>IF(ISERROR('[8]Récolte_N'!$I$23)=TRUE,"",'[8]Récolte_N'!$I$23)</f>
        <v>350</v>
      </c>
      <c r="H15" s="291">
        <f aca="true" t="shared" si="5" ref="H15:H29">Q15</f>
        <v>384.44</v>
      </c>
      <c r="I15" s="259">
        <f t="shared" si="1"/>
        <v>-0.08958485069191546</v>
      </c>
      <c r="J15" s="260">
        <f t="shared" si="2"/>
        <v>1570</v>
      </c>
      <c r="K15" s="298">
        <f aca="true" t="shared" si="6" ref="K15:K30">P15-H15</f>
        <v>841.8100000000002</v>
      </c>
      <c r="L15" s="124"/>
      <c r="M15" s="103" t="s">
        <v>37</v>
      </c>
      <c r="N15" s="125">
        <f>IF(ISERROR('[9]Récolte_N'!$F$23)=TRUE,"",'[9]Récolte_N'!$F$23)</f>
        <v>375</v>
      </c>
      <c r="O15" s="125">
        <f t="shared" si="3"/>
        <v>32.7</v>
      </c>
      <c r="P15" s="371">
        <f>IF(ISERROR('[9]Récolte_N'!$H$23)=TRUE,"",'[9]Récolte_N'!$H$23)</f>
        <v>1226.2500000000002</v>
      </c>
      <c r="Q15" s="327">
        <f>'[3]PO'!$AI171</f>
        <v>384.44</v>
      </c>
    </row>
    <row r="16" spans="1:17" ht="13.5" customHeight="1">
      <c r="A16" s="77">
        <v>19136</v>
      </c>
      <c r="B16" s="246" t="s">
        <v>17</v>
      </c>
      <c r="C16" s="125">
        <f>IF(ISERROR('[10]Récolte_N'!$F$23)=TRUE,"",'[10]Récolte_N'!$F$23)</f>
        <v>1500</v>
      </c>
      <c r="D16" s="125">
        <f t="shared" si="0"/>
        <v>52</v>
      </c>
      <c r="E16" s="125">
        <f>IF(ISERROR('[10]Récolte_N'!$H$23)=TRUE,"",'[10]Récolte_N'!$H$23)</f>
        <v>7800</v>
      </c>
      <c r="F16" s="125">
        <f t="shared" si="4"/>
        <v>8400</v>
      </c>
      <c r="G16" s="291">
        <f>IF(ISERROR('[10]Récolte_N'!$I$23)=TRUE,"",'[10]Récolte_N'!$I$23)</f>
        <v>6000</v>
      </c>
      <c r="H16" s="291">
        <f t="shared" si="5"/>
        <v>5845.4929999999995</v>
      </c>
      <c r="I16" s="259">
        <f t="shared" si="1"/>
        <v>0.026431816786026463</v>
      </c>
      <c r="J16" s="260">
        <f t="shared" si="2"/>
        <v>1800</v>
      </c>
      <c r="K16" s="298">
        <f t="shared" si="6"/>
        <v>2554.5070000000005</v>
      </c>
      <c r="L16" s="124"/>
      <c r="M16" s="103" t="s">
        <v>17</v>
      </c>
      <c r="N16" s="125">
        <f>IF(ISERROR('[11]Récolte_N'!$F$23)=TRUE,"",'[11]Récolte_N'!$F$23)</f>
        <v>1680</v>
      </c>
      <c r="O16" s="125">
        <f t="shared" si="3"/>
        <v>50</v>
      </c>
      <c r="P16" s="371">
        <f>IF(ISERROR('[11]Récolte_N'!$H$23)=TRUE,"",'[11]Récolte_N'!$H$23)</f>
        <v>8400</v>
      </c>
      <c r="Q16" s="327">
        <f>'[3]PO'!$AI172</f>
        <v>5845.4929999999995</v>
      </c>
    </row>
    <row r="17" spans="1:17" ht="13.5" customHeight="1">
      <c r="A17" s="77">
        <v>1790</v>
      </c>
      <c r="B17" s="246" t="s">
        <v>18</v>
      </c>
      <c r="C17" s="125">
        <f>IF(ISERROR('[12]Récolte_N'!$F$23)=TRUE,"",'[12]Récolte_N'!$F$23)</f>
        <v>15800</v>
      </c>
      <c r="D17" s="125">
        <f t="shared" si="0"/>
        <v>46.708860759493675</v>
      </c>
      <c r="E17" s="125">
        <f>IF(ISERROR('[12]Récolte_N'!$H$23)=TRUE,"",'[12]Récolte_N'!$H$23)</f>
        <v>73800</v>
      </c>
      <c r="F17" s="125">
        <f t="shared" si="4"/>
        <v>89100</v>
      </c>
      <c r="G17" s="291">
        <f>IF(ISERROR('[12]Récolte_N'!$I$23)=TRUE,"",'[12]Récolte_N'!$I$23)</f>
        <v>68500</v>
      </c>
      <c r="H17" s="291">
        <f t="shared" si="5"/>
        <v>81545.34399999998</v>
      </c>
      <c r="I17" s="259">
        <f t="shared" si="1"/>
        <v>-0.15997656469509758</v>
      </c>
      <c r="J17" s="260">
        <f t="shared" si="2"/>
        <v>5300</v>
      </c>
      <c r="K17" s="298">
        <f t="shared" si="6"/>
        <v>7554.656000000017</v>
      </c>
      <c r="L17" s="124"/>
      <c r="M17" s="103" t="s">
        <v>18</v>
      </c>
      <c r="N17" s="125">
        <f>IF(ISERROR('[13]Récolte_N'!$F$23)=TRUE,"",'[13]Récolte_N'!$F$23)</f>
        <v>18500</v>
      </c>
      <c r="O17" s="125">
        <f t="shared" si="3"/>
        <v>48.16216216216216</v>
      </c>
      <c r="P17" s="371">
        <f>IF(ISERROR('[13]Récolte_N'!$H$23)=TRUE,"",'[13]Récolte_N'!$H$23)</f>
        <v>89100</v>
      </c>
      <c r="Q17" s="327">
        <f>'[3]PO'!$AI173</f>
        <v>81545.34399999998</v>
      </c>
    </row>
    <row r="18" spans="1:17" ht="13.5" customHeight="1">
      <c r="A18" s="77" t="s">
        <v>20</v>
      </c>
      <c r="B18" s="246" t="s">
        <v>19</v>
      </c>
      <c r="C18" s="125">
        <f>IF(ISERROR('[14]Récolte_N'!$F$23)=TRUE,"",'[14]Récolte_N'!$F$23)</f>
        <v>925</v>
      </c>
      <c r="D18" s="125">
        <f t="shared" si="0"/>
        <v>32.432432432432435</v>
      </c>
      <c r="E18" s="125">
        <f>IF(ISERROR('[14]Récolte_N'!$H$23)=TRUE,"",'[14]Récolte_N'!$H$23)</f>
        <v>3000</v>
      </c>
      <c r="F18" s="125">
        <f t="shared" si="4"/>
        <v>4900</v>
      </c>
      <c r="G18" s="291">
        <f>IF(ISERROR('[14]Récolte_N'!$I$23)=TRUE,"",'[14]Récolte_N'!$I$23)</f>
        <v>1700</v>
      </c>
      <c r="H18" s="291">
        <f t="shared" si="5"/>
        <v>3424.7670000000007</v>
      </c>
      <c r="I18" s="259">
        <f t="shared" si="1"/>
        <v>-0.5036158664224457</v>
      </c>
      <c r="J18" s="260">
        <f t="shared" si="2"/>
        <v>1300</v>
      </c>
      <c r="K18" s="298">
        <f t="shared" si="6"/>
        <v>1475.2329999999993</v>
      </c>
      <c r="L18" s="124"/>
      <c r="M18" s="103" t="s">
        <v>19</v>
      </c>
      <c r="N18" s="125">
        <f>IF(ISERROR('[15]Récolte_N'!$F$23)=TRUE,"",'[15]Récolte_N'!$F$23)</f>
        <v>1325</v>
      </c>
      <c r="O18" s="125">
        <f t="shared" si="3"/>
        <v>36.9811320754717</v>
      </c>
      <c r="P18" s="371">
        <f>IF(ISERROR('[15]Récolte_N'!$H$23)=TRUE,"",'[15]Récolte_N'!$H$23)</f>
        <v>4900</v>
      </c>
      <c r="Q18" s="327">
        <f>'[3]PO'!$AI174</f>
        <v>3424.7670000000007</v>
      </c>
    </row>
    <row r="19" spans="1:17" ht="13.5" customHeight="1">
      <c r="A19" s="77" t="s">
        <v>20</v>
      </c>
      <c r="B19" s="246" t="s">
        <v>21</v>
      </c>
      <c r="C19" s="125">
        <f>IF(ISERROR('[16]Récolte_N'!$F$23)=TRUE,"",'[16]Récolte_N'!$F$23)</f>
        <v>840</v>
      </c>
      <c r="D19" s="125">
        <f t="shared" si="0"/>
        <v>26.19047619047619</v>
      </c>
      <c r="E19" s="125">
        <f>IF(ISERROR('[16]Récolte_N'!$H$23)=TRUE,"",'[16]Récolte_N'!$H$23)</f>
        <v>2200</v>
      </c>
      <c r="F19" s="125">
        <f t="shared" si="4"/>
        <v>2400</v>
      </c>
      <c r="G19" s="291">
        <f>IF(ISERROR('[16]Récolte_N'!$I$23)=TRUE,"",'[16]Récolte_N'!$I$23)</f>
        <v>1710</v>
      </c>
      <c r="H19" s="291">
        <f t="shared" si="5"/>
        <v>2349.974</v>
      </c>
      <c r="I19" s="259">
        <f t="shared" si="1"/>
        <v>-0.27233237474116745</v>
      </c>
      <c r="J19" s="260">
        <f t="shared" si="2"/>
        <v>490</v>
      </c>
      <c r="K19" s="298">
        <f t="shared" si="6"/>
        <v>50.02599999999984</v>
      </c>
      <c r="L19" s="124"/>
      <c r="M19" s="103" t="s">
        <v>21</v>
      </c>
      <c r="N19" s="125">
        <f>IF(ISERROR('[17]Récolte_N'!$F$23)=TRUE,"",'[17]Récolte_N'!$F$23)</f>
        <v>970</v>
      </c>
      <c r="O19" s="125">
        <f t="shared" si="3"/>
        <v>24.742268041237114</v>
      </c>
      <c r="P19" s="371">
        <f>IF(ISERROR('[17]Récolte_N'!$H$23)=TRUE,"",'[17]Récolte_N'!$H$23)</f>
        <v>2400</v>
      </c>
      <c r="Q19" s="327">
        <f>'[3]PO'!$AI175</f>
        <v>2349.974</v>
      </c>
    </row>
    <row r="20" spans="1:17" ht="13.5" customHeight="1">
      <c r="A20" s="77" t="s">
        <v>20</v>
      </c>
      <c r="B20" s="246" t="s">
        <v>35</v>
      </c>
      <c r="C20" s="125">
        <f>IF(ISERROR('[18]Récolte_N'!$F$23)=TRUE,"",'[18]Récolte_N'!$F$23)</f>
        <v>15450</v>
      </c>
      <c r="D20" s="125">
        <f>IF(OR(C20="",C20=0),"",(E20/C20)*10)</f>
        <v>44.919093851132686</v>
      </c>
      <c r="E20" s="125">
        <f>IF(ISERROR('[18]Récolte_N'!$H$23)=TRUE,"",'[18]Récolte_N'!$H$23)</f>
        <v>69400</v>
      </c>
      <c r="F20" s="125">
        <f t="shared" si="4"/>
        <v>73120</v>
      </c>
      <c r="G20" s="291">
        <f>IF(ISERROR('[18]Récolte_N'!$I$23)=TRUE,"",'[18]Récolte_N'!$I$23)</f>
        <v>58100</v>
      </c>
      <c r="H20" s="291">
        <f t="shared" si="5"/>
        <v>64271.651000000005</v>
      </c>
      <c r="I20" s="259">
        <f t="shared" si="1"/>
        <v>-0.09602446652568497</v>
      </c>
      <c r="J20" s="260">
        <f t="shared" si="2"/>
        <v>11300</v>
      </c>
      <c r="K20" s="298">
        <f t="shared" si="6"/>
        <v>8848.348999999995</v>
      </c>
      <c r="L20" s="124"/>
      <c r="M20" s="103" t="s">
        <v>35</v>
      </c>
      <c r="N20" s="125">
        <f>IF(ISERROR('[19]Récolte_N'!$F$23)=TRUE,"",'[19]Récolte_N'!$F$23)</f>
        <v>16340</v>
      </c>
      <c r="O20" s="125">
        <f>IF(OR(N20="",N20=0),"",(P20/N20)*10)</f>
        <v>44.749082007343944</v>
      </c>
      <c r="P20" s="371">
        <f>IF(ISERROR('[19]Récolte_N'!$H$23)=TRUE,"",'[19]Récolte_N'!$H$23)</f>
        <v>73120</v>
      </c>
      <c r="Q20" s="327">
        <f>'[3]PO'!$AI176</f>
        <v>64271.651000000005</v>
      </c>
    </row>
    <row r="21" spans="1:17" ht="13.5" customHeight="1">
      <c r="A21" s="77" t="s">
        <v>20</v>
      </c>
      <c r="B21" s="246" t="s">
        <v>22</v>
      </c>
      <c r="C21" s="125">
        <f>IF(ISERROR('[20]Récolte_N'!$F$23)=TRUE,"",'[20]Récolte_N'!$F$23)</f>
        <v>7450</v>
      </c>
      <c r="D21" s="125">
        <f>IF(OR(C21="",C21=0),"",(E21/C21)*10)</f>
        <v>40</v>
      </c>
      <c r="E21" s="125">
        <f>IF(ISERROR('[20]Récolte_N'!$H$23)=TRUE,"",'[20]Récolte_N'!$H$23)</f>
        <v>29800</v>
      </c>
      <c r="F21" s="125">
        <f t="shared" si="4"/>
        <v>24500</v>
      </c>
      <c r="G21" s="291">
        <f>IF(ISERROR('[20]Récolte_N'!$I$23)=TRUE,"",'[20]Récolte_N'!$I$23)</f>
        <v>23000</v>
      </c>
      <c r="H21" s="291">
        <f t="shared" si="5"/>
        <v>17374.033</v>
      </c>
      <c r="I21" s="259">
        <f t="shared" si="1"/>
        <v>0.32381468367189137</v>
      </c>
      <c r="J21" s="260">
        <f t="shared" si="2"/>
        <v>6800</v>
      </c>
      <c r="K21" s="298">
        <f t="shared" si="6"/>
        <v>7125.967000000001</v>
      </c>
      <c r="L21" s="124"/>
      <c r="M21" s="103" t="s">
        <v>22</v>
      </c>
      <c r="N21" s="125">
        <f>IF(ISERROR('[21]Récolte_N'!$F$23)=TRUE,"",'[21]Récolte_N'!$F$23)</f>
        <v>5750</v>
      </c>
      <c r="O21" s="125">
        <f>IF(OR(N21="",N21=0),"",(P21/N21)*10)</f>
        <v>42.608695652173914</v>
      </c>
      <c r="P21" s="371">
        <f>IF(ISERROR('[21]Récolte_N'!$H$23)=TRUE,"",'[21]Récolte_N'!$H$23)</f>
        <v>24500</v>
      </c>
      <c r="Q21" s="327">
        <f>'[3]PO'!$AI177</f>
        <v>17374.033</v>
      </c>
    </row>
    <row r="22" spans="1:17" ht="13.5" customHeight="1">
      <c r="A22" s="77" t="s">
        <v>20</v>
      </c>
      <c r="B22" s="246" t="s">
        <v>38</v>
      </c>
      <c r="C22" s="125">
        <f>IF(ISERROR('[22]Récolte_N'!$F$23)=TRUE,"",'[22]Récolte_N'!$F$23)</f>
        <v>50</v>
      </c>
      <c r="D22" s="125">
        <f>IF(OR(C22="",C22=0),"",(E22/C22)*10)</f>
        <v>35</v>
      </c>
      <c r="E22" s="125">
        <f>IF(ISERROR('[22]Récolte_N'!$H$23)=TRUE,"",'[22]Récolte_N'!$H$23)</f>
        <v>175</v>
      </c>
      <c r="F22" s="125">
        <f t="shared" si="4"/>
        <v>160</v>
      </c>
      <c r="G22" s="291">
        <f>IF(ISERROR('[22]Récolte_N'!$I$23)=TRUE,"",'[22]Récolte_N'!$I$23)</f>
        <v>30</v>
      </c>
      <c r="H22" s="291">
        <f t="shared" si="5"/>
        <v>7.3</v>
      </c>
      <c r="I22" s="259">
        <f t="shared" si="1"/>
        <v>3.109589041095891</v>
      </c>
      <c r="J22" s="260">
        <f t="shared" si="2"/>
        <v>145</v>
      </c>
      <c r="K22" s="298">
        <f t="shared" si="6"/>
        <v>152.7</v>
      </c>
      <c r="L22" s="124"/>
      <c r="M22" s="103" t="s">
        <v>38</v>
      </c>
      <c r="N22" s="125">
        <f>IF(ISERROR('[23]Récolte_N'!$F$23)=TRUE,"",'[23]Récolte_N'!$F$23)</f>
        <v>40</v>
      </c>
      <c r="O22" s="125">
        <f>IF(OR(N22="",N22=0),"",(P22/N22)*10)</f>
        <v>40</v>
      </c>
      <c r="P22" s="371">
        <f>IF(ISERROR('[23]Récolte_N'!$H$23)=TRUE,"",'[23]Récolte_N'!$H$23)</f>
        <v>160</v>
      </c>
      <c r="Q22" s="327">
        <f>'[3]PO'!$AI178</f>
        <v>7.3</v>
      </c>
    </row>
    <row r="23" spans="1:17" ht="13.5" customHeight="1">
      <c r="A23" s="77" t="s">
        <v>20</v>
      </c>
      <c r="B23" s="246" t="s">
        <v>23</v>
      </c>
      <c r="C23" s="125">
        <f>IF(ISERROR('[24]Récolte_N'!$F$23)=TRUE,"",'[24]Récolte_N'!$F$23)</f>
        <v>1956</v>
      </c>
      <c r="D23" s="125">
        <f t="shared" si="0"/>
        <v>42.856339468302664</v>
      </c>
      <c r="E23" s="125">
        <f>IF(ISERROR('[24]Récolte_N'!$H$23)=TRUE,"",'[24]Récolte_N'!$H$23)</f>
        <v>8382.7</v>
      </c>
      <c r="F23" s="125">
        <f t="shared" si="4"/>
        <v>12359</v>
      </c>
      <c r="G23" s="291">
        <f>IF(ISERROR('[24]Récolte_N'!$I$23)=TRUE,"",'[24]Récolte_N'!$I$23)</f>
        <v>4990</v>
      </c>
      <c r="H23" s="291">
        <f t="shared" si="5"/>
        <v>6340.328</v>
      </c>
      <c r="I23" s="259">
        <f t="shared" si="1"/>
        <v>-0.21297447072138864</v>
      </c>
      <c r="J23" s="260">
        <f t="shared" si="2"/>
        <v>3392.7000000000007</v>
      </c>
      <c r="K23" s="298">
        <f t="shared" si="6"/>
        <v>6018.672</v>
      </c>
      <c r="L23" s="124"/>
      <c r="M23" s="103" t="s">
        <v>23</v>
      </c>
      <c r="N23" s="125">
        <f>IF(ISERROR('[25]Récolte_N'!$F$23)=TRUE,"",'[25]Récolte_N'!$F$23)</f>
        <v>2901</v>
      </c>
      <c r="O23" s="125">
        <f aca="true" t="shared" si="7" ref="O23:O31">IF(OR(N23="",N23=0),"",(P23/N23)*10)</f>
        <v>42.60255084453637</v>
      </c>
      <c r="P23" s="371">
        <f>IF(ISERROR('[25]Récolte_N'!$H$23)=TRUE,"",'[25]Récolte_N'!$H$23)</f>
        <v>12359</v>
      </c>
      <c r="Q23" s="327">
        <f>'[3]PO'!$AI179</f>
        <v>6340.328</v>
      </c>
    </row>
    <row r="24" spans="1:17" ht="13.5" customHeight="1">
      <c r="A24" s="77" t="s">
        <v>20</v>
      </c>
      <c r="B24" s="246" t="s">
        <v>24</v>
      </c>
      <c r="C24" s="125">
        <f>IF(ISERROR('[26]Récolte_N'!$F$23)=TRUE,"",'[26]Récolte_N'!$F$23)</f>
        <v>6350</v>
      </c>
      <c r="D24" s="125">
        <f t="shared" si="0"/>
        <v>43</v>
      </c>
      <c r="E24" s="125">
        <f>IF(ISERROR('[26]Récolte_N'!$H$23)=TRUE,"",'[26]Récolte_N'!$H$23)</f>
        <v>27305</v>
      </c>
      <c r="F24" s="125">
        <f t="shared" si="4"/>
        <v>31915</v>
      </c>
      <c r="G24" s="291">
        <f>IF(ISERROR('[26]Récolte_N'!$I$23)=TRUE,"",'[26]Récolte_N'!$I$23)</f>
        <v>9700</v>
      </c>
      <c r="H24" s="291">
        <f t="shared" si="5"/>
        <v>15624.601</v>
      </c>
      <c r="I24" s="259">
        <f t="shared" si="1"/>
        <v>-0.3791841468463739</v>
      </c>
      <c r="J24" s="260">
        <f t="shared" si="2"/>
        <v>17605</v>
      </c>
      <c r="K24" s="298">
        <f t="shared" si="6"/>
        <v>16290.399</v>
      </c>
      <c r="L24" s="124"/>
      <c r="M24" s="103" t="s">
        <v>24</v>
      </c>
      <c r="N24" s="125">
        <f>IF(ISERROR('[27]Récolte_N'!$F$23)=TRUE,"",'[27]Récolte_N'!$F$23)</f>
        <v>8470</v>
      </c>
      <c r="O24" s="125">
        <f t="shared" si="7"/>
        <v>37.68004722550177</v>
      </c>
      <c r="P24" s="371">
        <f>IF(ISERROR('[27]Récolte_N'!$H$23)=TRUE,"",'[27]Récolte_N'!$H$23)</f>
        <v>31915</v>
      </c>
      <c r="Q24" s="327">
        <f>'[3]PO'!$AI180</f>
        <v>15624.601</v>
      </c>
    </row>
    <row r="25" spans="1:17" ht="13.5" customHeight="1">
      <c r="A25" s="77" t="s">
        <v>20</v>
      </c>
      <c r="B25" s="246" t="s">
        <v>25</v>
      </c>
      <c r="C25" s="125">
        <f>IF(ISERROR('[28]Récolte_N'!$F$23)=TRUE,"",'[28]Récolte_N'!$F$23)</f>
        <v>20100</v>
      </c>
      <c r="D25" s="125">
        <f t="shared" si="0"/>
        <v>38.1592039800995</v>
      </c>
      <c r="E25" s="125">
        <f>IF(ISERROR('[28]Récolte_N'!$H$23)=TRUE,"",'[28]Récolte_N'!$H$23)</f>
        <v>76700</v>
      </c>
      <c r="F25" s="125">
        <f t="shared" si="4"/>
        <v>83000</v>
      </c>
      <c r="G25" s="291">
        <f>IF(ISERROR('[28]Récolte_N'!$I$23)=TRUE,"",'[28]Récolte_N'!$I$23)</f>
        <v>58000</v>
      </c>
      <c r="H25" s="291">
        <f t="shared" si="5"/>
        <v>62432.471999999994</v>
      </c>
      <c r="I25" s="259">
        <f t="shared" si="1"/>
        <v>-0.07099625976687252</v>
      </c>
      <c r="J25" s="260">
        <f t="shared" si="2"/>
        <v>18700</v>
      </c>
      <c r="K25" s="298">
        <f t="shared" si="6"/>
        <v>20567.528000000006</v>
      </c>
      <c r="L25" s="124"/>
      <c r="M25" s="103" t="s">
        <v>25</v>
      </c>
      <c r="N25" s="125">
        <f>IF(ISERROR('[29]Récolte_N'!$F$23)=TRUE,"",'[29]Récolte_N'!$F$23)</f>
        <v>23000</v>
      </c>
      <c r="O25" s="125">
        <f t="shared" si="7"/>
        <v>36.08695652173913</v>
      </c>
      <c r="P25" s="371">
        <f>IF(ISERROR('[29]Récolte_N'!$H$23)=TRUE,"",'[29]Récolte_N'!$H$23)</f>
        <v>83000</v>
      </c>
      <c r="Q25" s="327">
        <f>'[3]PO'!$AI181</f>
        <v>62432.471999999994</v>
      </c>
    </row>
    <row r="26" spans="1:17" ht="13.5" customHeight="1">
      <c r="A26" s="77" t="s">
        <v>20</v>
      </c>
      <c r="B26" s="246" t="s">
        <v>26</v>
      </c>
      <c r="C26" s="125">
        <f>IF(ISERROR('[30]Récolte_N'!$F$23)=TRUE,"",'[30]Récolte_N'!$F$23)</f>
        <v>7050</v>
      </c>
      <c r="D26" s="125">
        <f t="shared" si="0"/>
        <v>47</v>
      </c>
      <c r="E26" s="125">
        <f>IF(ISERROR('[30]Récolte_N'!$H$23)=TRUE,"",'[30]Récolte_N'!$H$23)</f>
        <v>33135</v>
      </c>
      <c r="F26" s="125">
        <f t="shared" si="4"/>
        <v>41237</v>
      </c>
      <c r="G26" s="291">
        <f>IF(ISERROR('[30]Récolte_N'!$I$23)=TRUE,"",'[30]Récolte_N'!$I$23)</f>
        <v>28200</v>
      </c>
      <c r="H26" s="291">
        <f t="shared" si="5"/>
        <v>35761.85</v>
      </c>
      <c r="I26" s="259">
        <f t="shared" si="1"/>
        <v>-0.2114501906361108</v>
      </c>
      <c r="J26" s="260">
        <f t="shared" si="2"/>
        <v>4935</v>
      </c>
      <c r="K26" s="298">
        <f t="shared" si="6"/>
        <v>5475.1500000000015</v>
      </c>
      <c r="L26" s="124"/>
      <c r="M26" s="103" t="s">
        <v>26</v>
      </c>
      <c r="N26" s="125">
        <f>IF(ISERROR('[31]Récolte_N'!$F$23)=TRUE,"",'[31]Récolte_N'!$F$23)</f>
        <v>9590</v>
      </c>
      <c r="O26" s="125">
        <f t="shared" si="7"/>
        <v>43</v>
      </c>
      <c r="P26" s="371">
        <f>IF(ISERROR('[31]Récolte_N'!$H$23)=TRUE,"",'[31]Récolte_N'!$H$23)</f>
        <v>41237</v>
      </c>
      <c r="Q26" s="327">
        <f>'[3]PO'!$AI182</f>
        <v>35761.85</v>
      </c>
    </row>
    <row r="27" spans="1:17" ht="13.5" customHeight="1">
      <c r="A27" s="77" t="s">
        <v>20</v>
      </c>
      <c r="B27" s="246" t="s">
        <v>27</v>
      </c>
      <c r="C27" s="125">
        <f>IF(ISERROR('[32]Récolte_N'!$F$23)=TRUE,"",'[32]Récolte_N'!$F$23)</f>
        <v>14050</v>
      </c>
      <c r="D27" s="125">
        <f t="shared" si="0"/>
        <v>39.46120996441281</v>
      </c>
      <c r="E27" s="125">
        <f>IF(ISERROR('[32]Récolte_N'!$H$23)=TRUE,"",'[32]Récolte_N'!$H$23)</f>
        <v>55443</v>
      </c>
      <c r="F27" s="125">
        <f t="shared" si="4"/>
        <v>55554</v>
      </c>
      <c r="G27" s="291">
        <f>IF(ISERROR('[32]Récolte_N'!$I$23)=TRUE,"",'[32]Récolte_N'!$I$23)</f>
        <v>45000</v>
      </c>
      <c r="H27" s="291">
        <f t="shared" si="5"/>
        <v>44931.51499999999</v>
      </c>
      <c r="I27" s="259">
        <f t="shared" si="1"/>
        <v>0.0015242085649684878</v>
      </c>
      <c r="J27" s="260">
        <f t="shared" si="2"/>
        <v>10443</v>
      </c>
      <c r="K27" s="298">
        <f t="shared" si="6"/>
        <v>10622.485000000008</v>
      </c>
      <c r="L27" s="124"/>
      <c r="M27" s="103" t="s">
        <v>27</v>
      </c>
      <c r="N27" s="125">
        <f>IF(ISERROR('[33]Récolte_N'!$F$23)=TRUE,"",'[33]Récolte_N'!$F$23)</f>
        <v>13400</v>
      </c>
      <c r="O27" s="125">
        <f t="shared" si="7"/>
        <v>41.45820895522388</v>
      </c>
      <c r="P27" s="371">
        <f>IF(ISERROR('[33]Récolte_N'!$H$23)=TRUE,"",'[33]Récolte_N'!$H$23)</f>
        <v>55554</v>
      </c>
      <c r="Q27" s="327">
        <f>'[3]PO'!$AI183</f>
        <v>44931.51499999999</v>
      </c>
    </row>
    <row r="28" spans="1:17" ht="13.5" customHeight="1">
      <c r="A28" s="77" t="s">
        <v>20</v>
      </c>
      <c r="B28" s="246" t="s">
        <v>28</v>
      </c>
      <c r="C28" s="125">
        <f>IF(ISERROR('[34]Récolte_N'!$F$23)=TRUE,"",'[34]Récolte_N'!$F$23)</f>
        <v>6900</v>
      </c>
      <c r="D28" s="125">
        <f t="shared" si="0"/>
        <v>43.2</v>
      </c>
      <c r="E28" s="125">
        <f>IF(ISERROR('[34]Récolte_N'!$H$23)=TRUE,"",'[34]Récolte_N'!$H$23)</f>
        <v>29808</v>
      </c>
      <c r="F28" s="125">
        <f t="shared" si="4"/>
        <v>31247.24</v>
      </c>
      <c r="G28" s="291">
        <f>IF(ISERROR('[34]Récolte_N'!$I$23)=TRUE,"",'[34]Récolte_N'!$I$23)</f>
        <v>25100</v>
      </c>
      <c r="H28" s="291">
        <f t="shared" si="5"/>
        <v>25524.342000000004</v>
      </c>
      <c r="I28" s="259">
        <f t="shared" si="1"/>
        <v>-0.01662499272263329</v>
      </c>
      <c r="J28" s="260">
        <f t="shared" si="2"/>
        <v>4708</v>
      </c>
      <c r="K28" s="298">
        <f t="shared" si="6"/>
        <v>5722.897999999997</v>
      </c>
      <c r="L28" s="124"/>
      <c r="M28" s="103" t="s">
        <v>28</v>
      </c>
      <c r="N28" s="125">
        <f>IF(ISERROR('[35]Récolte_N'!$F$23)=TRUE,"",'[35]Récolte_N'!$F$23)</f>
        <v>6364</v>
      </c>
      <c r="O28" s="125">
        <f t="shared" si="7"/>
        <v>49.1</v>
      </c>
      <c r="P28" s="371">
        <f>IF(ISERROR('[35]Récolte_N'!$H$23)=TRUE,"",'[35]Récolte_N'!$H$23)</f>
        <v>31247.24</v>
      </c>
      <c r="Q28" s="327">
        <f>'[3]PO'!$AI184</f>
        <v>25524.342000000004</v>
      </c>
    </row>
    <row r="29" spans="2:17" ht="12.75">
      <c r="B29" s="246" t="s">
        <v>39</v>
      </c>
      <c r="C29" s="125">
        <f>IF(ISERROR('[36]Récolte_N'!$F$23)=TRUE,"",'[36]Récolte_N'!$F$23)</f>
        <v>5800</v>
      </c>
      <c r="D29" s="125">
        <f t="shared" si="0"/>
        <v>39.94827586206897</v>
      </c>
      <c r="E29" s="125">
        <f>IF(ISERROR('[36]Récolte_N'!$H$23)=TRUE,"",'[36]Récolte_N'!$H$23)</f>
        <v>23170</v>
      </c>
      <c r="F29" s="125">
        <f t="shared" si="4"/>
        <v>28430</v>
      </c>
      <c r="G29" s="291">
        <f>IF(ISERROR('[36]Récolte_N'!$I$23)=TRUE,"",'[36]Récolte_N'!$I$23)</f>
        <v>18400</v>
      </c>
      <c r="H29" s="291">
        <f t="shared" si="5"/>
        <v>21752.264</v>
      </c>
      <c r="I29" s="259">
        <f t="shared" si="1"/>
        <v>-0.15411103874061105</v>
      </c>
      <c r="J29" s="260">
        <f t="shared" si="2"/>
        <v>4770</v>
      </c>
      <c r="K29" s="298">
        <f t="shared" si="6"/>
        <v>6677.736000000001</v>
      </c>
      <c r="M29" s="103" t="s">
        <v>39</v>
      </c>
      <c r="N29" s="125">
        <f>IF(ISERROR('[37]Récolte_N'!$F$23)=TRUE,"",'[37]Récolte_N'!$F$23)</f>
        <v>6350</v>
      </c>
      <c r="O29" s="125">
        <f t="shared" si="7"/>
        <v>44.77165354330709</v>
      </c>
      <c r="P29" s="371">
        <f>IF(ISERROR('[37]Récolte_N'!$H$23)=TRUE,"",'[37]Récolte_N'!$H$23)</f>
        <v>28430</v>
      </c>
      <c r="Q29" s="327">
        <f>'[3]PO'!$AI185</f>
        <v>21752.264</v>
      </c>
    </row>
    <row r="30" spans="2:17" ht="12.75">
      <c r="B30" s="246" t="s">
        <v>29</v>
      </c>
      <c r="C30" s="125">
        <f>IF(ISERROR('[38]Récolte_N'!$F$23)=TRUE,"",'[38]Récolte_N'!$F$23)</f>
        <v>2847</v>
      </c>
      <c r="D30" s="125">
        <f>IF(OR(C30="",C30=0),"",(E30/C30)*10)</f>
        <v>22.683526519142955</v>
      </c>
      <c r="E30" s="125">
        <f>IF(ISERROR('[38]Récolte_N'!$H$23)=TRUE,"",'[38]Récolte_N'!$H$23)</f>
        <v>6458</v>
      </c>
      <c r="F30" s="125">
        <f t="shared" si="4"/>
        <v>11512</v>
      </c>
      <c r="G30" s="291">
        <f>IF(ISERROR('[38]Récolte_N'!$I$23)=TRUE,"",'[38]Récolte_N'!$I$23)</f>
        <v>5000</v>
      </c>
      <c r="H30" s="291">
        <f>Q30</f>
        <v>9278.555</v>
      </c>
      <c r="I30" s="259">
        <f t="shared" si="1"/>
        <v>-0.4611229873617174</v>
      </c>
      <c r="J30" s="260">
        <f t="shared" si="2"/>
        <v>1458</v>
      </c>
      <c r="K30" s="298">
        <f t="shared" si="6"/>
        <v>2233.4449999999997</v>
      </c>
      <c r="L30"/>
      <c r="M30" s="103" t="s">
        <v>29</v>
      </c>
      <c r="N30" s="125">
        <f>IF(ISERROR('[39]Récolte_N'!$F$23)=TRUE,"",'[39]Récolte_N'!$F$23)</f>
        <v>3537</v>
      </c>
      <c r="O30" s="125">
        <f t="shared" si="7"/>
        <v>32.54735651682216</v>
      </c>
      <c r="P30" s="371">
        <f>IF(ISERROR('[39]Récolte_N'!$H$23)=TRUE,"",'[39]Récolte_N'!$H$23)</f>
        <v>11512</v>
      </c>
      <c r="Q30" s="327">
        <f>'[3]PO'!$AI186</f>
        <v>9278.555</v>
      </c>
    </row>
    <row r="31" spans="2:17" ht="12.75">
      <c r="B31" s="246" t="s">
        <v>30</v>
      </c>
      <c r="C31" s="125">
        <f>IF(ISERROR('[40]Récolte_N'!$F$23)=TRUE,"",'[40]Récolte_N'!$F$23)</f>
        <v>1000</v>
      </c>
      <c r="D31" s="125">
        <f t="shared" si="0"/>
        <v>31</v>
      </c>
      <c r="E31" s="125">
        <f>IF(ISERROR('[40]Récolte_N'!$H$23)=TRUE,"",'[40]Récolte_N'!$H$23)</f>
        <v>3100</v>
      </c>
      <c r="F31" s="125">
        <f>P31</f>
        <v>3700</v>
      </c>
      <c r="G31" s="291">
        <f>IF(ISERROR('[40]Récolte_N'!$I$23)=TRUE,"",'[40]Récolte_N'!$I$23)</f>
        <v>3100</v>
      </c>
      <c r="H31" s="291">
        <f>Q31</f>
        <v>3352.1</v>
      </c>
      <c r="I31" s="259">
        <f t="shared" si="1"/>
        <v>-0.07520658691566473</v>
      </c>
      <c r="J31" s="260">
        <f t="shared" si="2"/>
        <v>0</v>
      </c>
      <c r="K31" s="298">
        <f>P31-H31</f>
        <v>347.9000000000001</v>
      </c>
      <c r="M31" s="103" t="s">
        <v>30</v>
      </c>
      <c r="N31" s="125">
        <f>IF(ISERROR('[41]Récolte_N'!$F$23)=TRUE,"",'[41]Récolte_N'!$F$23)</f>
        <v>1600</v>
      </c>
      <c r="O31" s="125">
        <f t="shared" si="7"/>
        <v>23.125</v>
      </c>
      <c r="P31" s="371">
        <f>IF(ISERROR('[41]Récolte_N'!$H$23)=TRUE,"",'[41]Récolte_N'!$H$23)</f>
        <v>3700</v>
      </c>
      <c r="Q31" s="327">
        <f>'[3]PO'!$AI187</f>
        <v>3352.1</v>
      </c>
    </row>
    <row r="32" spans="2:17" ht="12.75">
      <c r="B32" s="103"/>
      <c r="C32" s="321"/>
      <c r="D32" s="321"/>
      <c r="E32" s="321"/>
      <c r="F32" s="363"/>
      <c r="G32" s="262"/>
      <c r="H32" s="263"/>
      <c r="I32" s="264"/>
      <c r="J32" s="265"/>
      <c r="K32" s="299"/>
      <c r="M32" s="103"/>
      <c r="N32" s="263"/>
      <c r="O32" s="263"/>
      <c r="P32" s="372"/>
      <c r="Q32" s="374"/>
    </row>
    <row r="33" spans="2:17" ht="15.75" thickBot="1">
      <c r="B33" s="282" t="s">
        <v>31</v>
      </c>
      <c r="C33" s="126">
        <f>IF(SUM(C12:C31)=0,"",SUM(C12:C31))</f>
        <v>120599</v>
      </c>
      <c r="D33" s="126">
        <f>IF(OR(C33="",C33=0),"",(E33/C33)*10)</f>
        <v>41.1732020995199</v>
      </c>
      <c r="E33" s="126">
        <f>IF(SUM(E12:E31)=0,"",SUM(E12:E31))</f>
        <v>496544.7</v>
      </c>
      <c r="F33" s="127">
        <f>IF(SUM(F12:F31)=0,"",SUM(F12:F31))</f>
        <v>552813.49</v>
      </c>
      <c r="G33" s="288">
        <f>IF(SUM(G12:G31)=0,"",SUM(G12:G31))</f>
        <v>385530</v>
      </c>
      <c r="H33" s="292">
        <f>IF(SUM(H12:H31)=0,"",SUM(H12:H31))</f>
        <v>437027.00899999996</v>
      </c>
      <c r="I33" s="293">
        <f>IF(OR(G33=0,G33=""),"",(G33/H33)-1)</f>
        <v>-0.1178348430176771</v>
      </c>
      <c r="J33" s="306">
        <f>SUM(J12:J31)</f>
        <v>111014.7</v>
      </c>
      <c r="K33" s="300">
        <f>SUM(K12:K31)</f>
        <v>115786.48100000003</v>
      </c>
      <c r="M33" s="128" t="s">
        <v>31</v>
      </c>
      <c r="N33" s="306">
        <f>IF(SUM(N12:N31)=0,"",SUM(N12:N31))</f>
        <v>133296</v>
      </c>
      <c r="O33" s="306">
        <f>IF(OR(N33="",N33=0),"",(P33/N33)*10)</f>
        <v>41.47262408474373</v>
      </c>
      <c r="P33" s="373">
        <f>IF(SUM(P12:P31)=0,"",SUM(P12:P31))</f>
        <v>552813.49</v>
      </c>
      <c r="Q33" s="375">
        <f>IF(SUM(Q12:Q31)=0,"",SUM(Q12:Q31))</f>
        <v>437027.00899999996</v>
      </c>
    </row>
    <row r="34" spans="2:10" ht="13.5" thickTop="1">
      <c r="B34" s="129"/>
      <c r="C34" s="130"/>
      <c r="D34" s="130"/>
      <c r="E34" s="130"/>
      <c r="F34" s="130"/>
      <c r="G34" s="130"/>
      <c r="H34" s="131"/>
      <c r="I34" s="132"/>
      <c r="J34" s="133"/>
    </row>
    <row r="35" spans="2:10" ht="12.75">
      <c r="B35" s="134" t="s">
        <v>32</v>
      </c>
      <c r="C35" s="135">
        <f>N33</f>
        <v>133296</v>
      </c>
      <c r="D35" s="135">
        <f>(E35/C35)*10</f>
        <v>41.47262408474373</v>
      </c>
      <c r="E35" s="135">
        <f>P33</f>
        <v>552813.49</v>
      </c>
      <c r="G35" s="135">
        <f>Q33</f>
        <v>437027.00899999996</v>
      </c>
      <c r="H35" s="131"/>
      <c r="I35" s="132"/>
      <c r="J35" s="133"/>
    </row>
    <row r="36" spans="2:10" ht="12.75">
      <c r="B36" s="134" t="s">
        <v>33</v>
      </c>
      <c r="C36" s="136"/>
      <c r="D36" s="137"/>
      <c r="E36" s="136"/>
      <c r="F36" s="136"/>
      <c r="G36" s="130"/>
      <c r="H36" s="131"/>
      <c r="I36" s="132"/>
      <c r="J36" s="133"/>
    </row>
    <row r="37" spans="2:10" ht="12.75">
      <c r="B37" s="134" t="s">
        <v>34</v>
      </c>
      <c r="C37" s="138">
        <f>IF(OR(C33="",C33=0),"",(C33/C35)-1)</f>
        <v>-0.095254171167927</v>
      </c>
      <c r="D37" s="138">
        <f>IF(OR(D33="",D33=0),"",(D33/D35)-1)</f>
        <v>-0.007219750180552875</v>
      </c>
      <c r="E37" s="138">
        <f>IF(OR(E33="",E33=0),"",(E33/E35)-1)</f>
        <v>-0.1017862100289918</v>
      </c>
      <c r="F37" s="138"/>
      <c r="G37" s="138">
        <f>IF(OR(G33="",G33=0),"",(G33/G35)-1)</f>
        <v>-0.1178348430176771</v>
      </c>
      <c r="H37" s="131"/>
      <c r="I37" s="132"/>
      <c r="J37" s="133"/>
    </row>
    <row r="39" spans="2:8" ht="12.75">
      <c r="B39" s="364" t="s">
        <v>0</v>
      </c>
      <c r="C39" s="250" t="s">
        <v>4</v>
      </c>
      <c r="D39" s="250" t="s">
        <v>4</v>
      </c>
      <c r="E39" s="366" t="s">
        <v>4</v>
      </c>
      <c r="F39" s="366" t="s">
        <v>4</v>
      </c>
      <c r="G39" s="367" t="s">
        <v>52</v>
      </c>
      <c r="H39" s="368" t="s">
        <v>53</v>
      </c>
    </row>
    <row r="40" spans="2:8" ht="12.75">
      <c r="B40" s="313"/>
      <c r="C40" s="202" t="s">
        <v>54</v>
      </c>
      <c r="D40" s="202" t="s">
        <v>54</v>
      </c>
      <c r="E40" s="203" t="s">
        <v>54</v>
      </c>
      <c r="F40" s="203" t="s">
        <v>54</v>
      </c>
      <c r="G40" s="204" t="s">
        <v>55</v>
      </c>
      <c r="H40" s="318" t="s">
        <v>56</v>
      </c>
    </row>
    <row r="41" spans="2:8" ht="12.75">
      <c r="B41" s="313"/>
      <c r="C41" s="206" t="s">
        <v>61</v>
      </c>
      <c r="D41" s="206" t="s">
        <v>62</v>
      </c>
      <c r="E41" s="207" t="s">
        <v>61</v>
      </c>
      <c r="F41" s="207" t="s">
        <v>62</v>
      </c>
      <c r="G41" s="204" t="s">
        <v>57</v>
      </c>
      <c r="H41" s="318" t="s">
        <v>14</v>
      </c>
    </row>
    <row r="42" spans="2:8" ht="12.75">
      <c r="B42" s="365"/>
      <c r="C42" s="208" t="s">
        <v>58</v>
      </c>
      <c r="D42" s="208" t="s">
        <v>58</v>
      </c>
      <c r="E42" s="209" t="s">
        <v>59</v>
      </c>
      <c r="F42" s="209" t="s">
        <v>59</v>
      </c>
      <c r="G42" s="210" t="s">
        <v>54</v>
      </c>
      <c r="H42" s="319"/>
    </row>
    <row r="43" spans="2:8" ht="12.75">
      <c r="B43" s="314" t="s">
        <v>15</v>
      </c>
      <c r="C43" s="212">
        <f>'[42]PO'!$AI168</f>
        <v>309.3</v>
      </c>
      <c r="D43" s="213">
        <f>'[3]PO'!$AC168</f>
        <v>415.6</v>
      </c>
      <c r="E43" s="214">
        <f>IF(OR(G12="",G12=0),"",C43/G12)</f>
        <v>0.8837142857142858</v>
      </c>
      <c r="F43" s="215">
        <f>IF(OR(H12="",H12=0),"",D43/H12)</f>
        <v>0.9375140988044214</v>
      </c>
      <c r="G43" s="216">
        <f aca="true" t="shared" si="8" ref="G43:G64">IF(OR(E43="",E43=0),"",(E43-F43)*100)</f>
        <v>-5.3799813090135595</v>
      </c>
      <c r="H43" s="320">
        <f>IF(E12="","",(G12/E12))</f>
        <v>0.22727272727272727</v>
      </c>
    </row>
    <row r="44" spans="2:8" ht="12.75">
      <c r="B44" s="314" t="s">
        <v>40</v>
      </c>
      <c r="C44" s="213">
        <f>'[42]PO'!$AI169</f>
        <v>946.0000000000001</v>
      </c>
      <c r="D44" s="213">
        <f>'[3]PO'!$AC169</f>
        <v>1495.1580000000001</v>
      </c>
      <c r="E44" s="215">
        <f>IF(OR(G13="",G13=0),"",C44/G13)</f>
        <v>0.7276923076923077</v>
      </c>
      <c r="F44" s="215">
        <f>IF(OR(H13="",H13=0),"",D44/H13)</f>
        <v>0.8426710582379159</v>
      </c>
      <c r="G44" s="216">
        <f t="shared" si="8"/>
        <v>-11.497875054560813</v>
      </c>
      <c r="H44" s="320">
        <f>IF(E13="","",(G13/E13))</f>
        <v>0.3065314784248998</v>
      </c>
    </row>
    <row r="45" spans="2:8" ht="12.75">
      <c r="B45" s="314" t="s">
        <v>16</v>
      </c>
      <c r="C45" s="213">
        <f>'[42]PO'!$AI170</f>
        <v>21355.300000000003</v>
      </c>
      <c r="D45" s="213">
        <f>'[3]PO'!$AC170</f>
        <v>27413.581000000002</v>
      </c>
      <c r="E45" s="215">
        <f aca="true" t="shared" si="9" ref="E45:F61">IF(OR(G14="",G14=0),"",C45/G14)</f>
        <v>0.7909370370370371</v>
      </c>
      <c r="F45" s="140">
        <f t="shared" si="9"/>
        <v>0.7921083661490924</v>
      </c>
      <c r="G45" s="216">
        <f t="shared" si="8"/>
        <v>-0.11713291120553082</v>
      </c>
      <c r="H45" s="320">
        <f>IF(E14="","",(G14/E14))</f>
        <v>0.6893558352694871</v>
      </c>
    </row>
    <row r="46" spans="2:8" ht="12.75">
      <c r="B46" s="314" t="s">
        <v>37</v>
      </c>
      <c r="C46" s="213">
        <f>'[42]PO'!$AI171</f>
        <v>306.3</v>
      </c>
      <c r="D46" s="213">
        <f>'[3]PO'!$AC171</f>
        <v>359.94</v>
      </c>
      <c r="E46" s="215">
        <f t="shared" si="9"/>
        <v>0.8751428571428572</v>
      </c>
      <c r="F46" s="140">
        <f t="shared" si="9"/>
        <v>0.9362709395484341</v>
      </c>
      <c r="G46" s="216">
        <f t="shared" si="8"/>
        <v>-6.112808240557688</v>
      </c>
      <c r="H46" s="320">
        <f>IF(E15="","",(G15/E15))</f>
        <v>0.18229166666666666</v>
      </c>
    </row>
    <row r="47" spans="2:8" ht="12.75">
      <c r="B47" s="314" t="s">
        <v>17</v>
      </c>
      <c r="C47" s="213">
        <f>'[42]PO'!$AI172</f>
        <v>4551</v>
      </c>
      <c r="D47" s="213">
        <f>'[3]PO'!$AC172</f>
        <v>5044.23</v>
      </c>
      <c r="E47" s="215">
        <f t="shared" si="9"/>
        <v>0.7585</v>
      </c>
      <c r="F47" s="140">
        <f t="shared" si="9"/>
        <v>0.8629263605310964</v>
      </c>
      <c r="G47" s="216">
        <f t="shared" si="8"/>
        <v>-10.442636053109645</v>
      </c>
      <c r="H47" s="320">
        <f aca="true" t="shared" si="10" ref="H47:H62">IF(E16="","",(G16/E16))</f>
        <v>0.7692307692307693</v>
      </c>
    </row>
    <row r="48" spans="2:8" ht="12.75">
      <c r="B48" s="314" t="s">
        <v>18</v>
      </c>
      <c r="C48" s="213">
        <f>'[42]PO'!$AI173</f>
        <v>61470.1</v>
      </c>
      <c r="D48" s="213">
        <f>'[3]PO'!$AC173</f>
        <v>74683.57599999999</v>
      </c>
      <c r="E48" s="215">
        <f t="shared" si="9"/>
        <v>0.8973737226277372</v>
      </c>
      <c r="F48" s="140">
        <f t="shared" si="9"/>
        <v>0.9158533441222592</v>
      </c>
      <c r="G48" s="216">
        <f t="shared" si="8"/>
        <v>-1.847962149452198</v>
      </c>
      <c r="H48" s="320">
        <f t="shared" si="10"/>
        <v>0.9281842818428184</v>
      </c>
    </row>
    <row r="49" spans="2:8" ht="12.75">
      <c r="B49" s="314" t="s">
        <v>19</v>
      </c>
      <c r="C49" s="213">
        <f>'[42]PO'!$AI174</f>
        <v>1689.9000000000003</v>
      </c>
      <c r="D49" s="213">
        <f>'[3]PO'!$AC174</f>
        <v>3333.1410000000005</v>
      </c>
      <c r="E49" s="215">
        <f t="shared" si="9"/>
        <v>0.994058823529412</v>
      </c>
      <c r="F49" s="140">
        <f t="shared" si="9"/>
        <v>0.973246063162837</v>
      </c>
      <c r="G49" s="216">
        <f t="shared" si="8"/>
        <v>2.081276036657498</v>
      </c>
      <c r="H49" s="320">
        <f t="shared" si="10"/>
        <v>0.5666666666666667</v>
      </c>
    </row>
    <row r="50" spans="2:8" ht="12.75">
      <c r="B50" s="314" t="s">
        <v>21</v>
      </c>
      <c r="C50" s="213">
        <f>'[42]PO'!$AI175</f>
        <v>1708.6000000000001</v>
      </c>
      <c r="D50" s="213">
        <f>'[3]PO'!$AC175</f>
        <v>2338.118</v>
      </c>
      <c r="E50" s="215">
        <f t="shared" si="9"/>
        <v>0.9991812865497077</v>
      </c>
      <c r="F50" s="140">
        <f t="shared" si="9"/>
        <v>0.9949548377982054</v>
      </c>
      <c r="G50" s="216">
        <f t="shared" si="8"/>
        <v>0.4226448751502354</v>
      </c>
      <c r="H50" s="320">
        <f t="shared" si="10"/>
        <v>0.7772727272727272</v>
      </c>
    </row>
    <row r="51" spans="2:8" ht="12.75">
      <c r="B51" s="314" t="s">
        <v>35</v>
      </c>
      <c r="C51" s="213">
        <f>'[42]PO'!$AI176</f>
        <v>47848.5</v>
      </c>
      <c r="D51" s="213">
        <f>'[3]PO'!$AC176</f>
        <v>52664.60399999999</v>
      </c>
      <c r="E51" s="215">
        <f t="shared" si="9"/>
        <v>0.8235542168674699</v>
      </c>
      <c r="F51" s="140">
        <f t="shared" si="9"/>
        <v>0.8194064285045359</v>
      </c>
      <c r="G51" s="216">
        <f t="shared" si="8"/>
        <v>0.4147788362933946</v>
      </c>
      <c r="H51" s="320">
        <f t="shared" si="10"/>
        <v>0.8371757925072046</v>
      </c>
    </row>
    <row r="52" spans="2:8" ht="12.75">
      <c r="B52" s="314" t="s">
        <v>22</v>
      </c>
      <c r="C52" s="213">
        <f>'[42]PO'!$AI177</f>
        <v>19052.899999999998</v>
      </c>
      <c r="D52" s="213">
        <f>'[3]PO'!$AC177</f>
        <v>13246.777000000002</v>
      </c>
      <c r="E52" s="215">
        <f t="shared" si="9"/>
        <v>0.828386956521739</v>
      </c>
      <c r="F52" s="140">
        <f t="shared" si="9"/>
        <v>0.7624468653881342</v>
      </c>
      <c r="G52" s="216">
        <f t="shared" si="8"/>
        <v>6.594009113360477</v>
      </c>
      <c r="H52" s="320">
        <f>IF(E21="","",(G21/E21))</f>
        <v>0.7718120805369127</v>
      </c>
    </row>
    <row r="53" spans="2:8" ht="12.75">
      <c r="B53" s="314" t="s">
        <v>38</v>
      </c>
      <c r="C53" s="213">
        <f>'[42]PO'!$AI178</f>
        <v>17.4</v>
      </c>
      <c r="D53" s="213">
        <f>'[3]PO'!$AC178</f>
        <v>7.3</v>
      </c>
      <c r="E53" s="215">
        <f t="shared" si="9"/>
        <v>0.58</v>
      </c>
      <c r="F53" s="140">
        <f t="shared" si="9"/>
        <v>1</v>
      </c>
      <c r="G53" s="216">
        <f t="shared" si="8"/>
        <v>-42.00000000000001</v>
      </c>
      <c r="H53" s="320">
        <f t="shared" si="10"/>
        <v>0.17142857142857143</v>
      </c>
    </row>
    <row r="54" spans="2:8" ht="12.75">
      <c r="B54" s="314" t="s">
        <v>23</v>
      </c>
      <c r="C54" s="213">
        <f>'[42]PO'!$AI179</f>
        <v>4525.000000000001</v>
      </c>
      <c r="D54" s="213">
        <f>'[3]PO'!$AC179</f>
        <v>6075.8679999999995</v>
      </c>
      <c r="E54" s="215">
        <f t="shared" si="9"/>
        <v>0.9068136272545092</v>
      </c>
      <c r="F54" s="140">
        <f t="shared" si="9"/>
        <v>0.958289224153703</v>
      </c>
      <c r="G54" s="216">
        <f t="shared" si="8"/>
        <v>-5.147559689919379</v>
      </c>
      <c r="H54" s="320">
        <f t="shared" si="10"/>
        <v>0.5952735991983489</v>
      </c>
    </row>
    <row r="55" spans="2:8" ht="12.75">
      <c r="B55" s="314" t="s">
        <v>24</v>
      </c>
      <c r="C55" s="213">
        <f>'[42]PO'!$AI180</f>
        <v>8501.400000000001</v>
      </c>
      <c r="D55" s="213">
        <f>'[3]PO'!$AC180</f>
        <v>13873.888</v>
      </c>
      <c r="E55" s="215">
        <f t="shared" si="9"/>
        <v>0.8764329896907218</v>
      </c>
      <c r="F55" s="140">
        <f t="shared" si="9"/>
        <v>0.8879515067296758</v>
      </c>
      <c r="G55" s="216">
        <f t="shared" si="8"/>
        <v>-1.1518517038954013</v>
      </c>
      <c r="H55" s="320">
        <f t="shared" si="10"/>
        <v>0.3552462918879326</v>
      </c>
    </row>
    <row r="56" spans="2:8" ht="12.75">
      <c r="B56" s="314" t="s">
        <v>25</v>
      </c>
      <c r="C56" s="213">
        <f>'[42]PO'!$AI181</f>
        <v>43109.6</v>
      </c>
      <c r="D56" s="213">
        <f>'[3]PO'!$AC181</f>
        <v>50395.568</v>
      </c>
      <c r="E56" s="215">
        <f t="shared" si="9"/>
        <v>0.7432689655172413</v>
      </c>
      <c r="F56" s="140">
        <f t="shared" si="9"/>
        <v>0.8072012269512571</v>
      </c>
      <c r="G56" s="216">
        <f t="shared" si="8"/>
        <v>-6.393226143401575</v>
      </c>
      <c r="H56" s="320">
        <f t="shared" si="10"/>
        <v>0.7561929595827901</v>
      </c>
    </row>
    <row r="57" spans="2:8" ht="12.75">
      <c r="B57" s="314" t="s">
        <v>26</v>
      </c>
      <c r="C57" s="213">
        <f>'[42]PO'!$AI182</f>
        <v>22309.299999999996</v>
      </c>
      <c r="D57" s="213">
        <f>'[3]PO'!$AC182</f>
        <v>28186.153</v>
      </c>
      <c r="E57" s="215">
        <f t="shared" si="9"/>
        <v>0.791109929078014</v>
      </c>
      <c r="F57" s="140">
        <f t="shared" si="9"/>
        <v>0.7881626090372841</v>
      </c>
      <c r="G57" s="216">
        <f t="shared" si="8"/>
        <v>0.29473200407299505</v>
      </c>
      <c r="H57" s="320">
        <f t="shared" si="10"/>
        <v>0.851063829787234</v>
      </c>
    </row>
    <row r="58" spans="2:8" ht="12.75">
      <c r="B58" s="314" t="s">
        <v>27</v>
      </c>
      <c r="C58" s="213">
        <f>'[42]PO'!$AI183</f>
        <v>41215.6</v>
      </c>
      <c r="D58" s="213">
        <f>'[3]PO'!$AC183</f>
        <v>41653.721</v>
      </c>
      <c r="E58" s="215">
        <f t="shared" si="9"/>
        <v>0.9159022222222222</v>
      </c>
      <c r="F58" s="140">
        <f t="shared" si="9"/>
        <v>0.9270491101846889</v>
      </c>
      <c r="G58" s="216">
        <f t="shared" si="8"/>
        <v>-1.1146887962466767</v>
      </c>
      <c r="H58" s="320">
        <f t="shared" si="10"/>
        <v>0.8116443915372544</v>
      </c>
    </row>
    <row r="59" spans="2:8" ht="12.75">
      <c r="B59" s="314" t="s">
        <v>28</v>
      </c>
      <c r="C59" s="213">
        <f>'[42]PO'!$AI184</f>
        <v>17993.3</v>
      </c>
      <c r="D59" s="213">
        <f>'[3]PO'!$AC184</f>
        <v>17785.374</v>
      </c>
      <c r="E59" s="215">
        <f t="shared" si="9"/>
        <v>0.7168645418326693</v>
      </c>
      <c r="F59" s="140">
        <f t="shared" si="9"/>
        <v>0.6968004895091907</v>
      </c>
      <c r="G59" s="216">
        <f t="shared" si="8"/>
        <v>2.006405232347863</v>
      </c>
      <c r="H59" s="320">
        <f>IF(E28="","",(G28/E28))</f>
        <v>0.8420558239398819</v>
      </c>
    </row>
    <row r="60" spans="2:8" ht="12.75">
      <c r="B60" s="314" t="s">
        <v>39</v>
      </c>
      <c r="C60" s="213">
        <f>'[42]PO'!$AI185</f>
        <v>13622.2</v>
      </c>
      <c r="D60" s="213">
        <f>'[3]PO'!$AC185</f>
        <v>16724.092</v>
      </c>
      <c r="E60" s="215">
        <f t="shared" si="9"/>
        <v>0.7403369565217391</v>
      </c>
      <c r="F60" s="140">
        <f t="shared" si="9"/>
        <v>0.7688437396677422</v>
      </c>
      <c r="G60" s="216">
        <f t="shared" si="8"/>
        <v>-2.850678314600308</v>
      </c>
      <c r="H60" s="320">
        <f>IF(E29="","",(G29/E29))</f>
        <v>0.7941303409581355</v>
      </c>
    </row>
    <row r="61" spans="2:8" ht="12.75">
      <c r="B61" s="314" t="s">
        <v>29</v>
      </c>
      <c r="C61" s="213">
        <f>'[42]PO'!$AI186</f>
        <v>4049.600000000001</v>
      </c>
      <c r="D61" s="213">
        <f>'[3]PO'!$AC186</f>
        <v>8974.088</v>
      </c>
      <c r="E61" s="215">
        <f t="shared" si="9"/>
        <v>0.8099200000000002</v>
      </c>
      <c r="F61" s="140">
        <f t="shared" si="9"/>
        <v>0.9671859465186119</v>
      </c>
      <c r="G61" s="216">
        <f t="shared" si="8"/>
        <v>-15.72659465186117</v>
      </c>
      <c r="H61" s="320">
        <f t="shared" si="10"/>
        <v>0.774233508826262</v>
      </c>
    </row>
    <row r="62" spans="2:8" ht="12.75">
      <c r="B62" s="314" t="s">
        <v>30</v>
      </c>
      <c r="C62" s="213">
        <f>'[42]PO'!$AI187</f>
        <v>4243.400000000001</v>
      </c>
      <c r="D62" s="213">
        <f>'[3]PO'!$AC187</f>
        <v>3277.62</v>
      </c>
      <c r="E62" s="215">
        <f>IF(OR(G31="",G31=0),"",C62/G31)</f>
        <v>1.3688387096774195</v>
      </c>
      <c r="F62" s="140">
        <f>IF(OR(H31="",H31=0),"",D62/H31)</f>
        <v>0.9777810924495093</v>
      </c>
      <c r="G62" s="216">
        <f t="shared" si="8"/>
        <v>39.10576172279102</v>
      </c>
      <c r="H62" s="320">
        <f t="shared" si="10"/>
        <v>1</v>
      </c>
    </row>
    <row r="63" spans="2:8" ht="12.75">
      <c r="B63" s="314"/>
      <c r="C63" s="213"/>
      <c r="D63" s="213"/>
      <c r="E63" s="216"/>
      <c r="F63" s="215">
        <f>IF(OR(H32="",H32=0),"",D63/H32)</f>
      </c>
      <c r="G63" s="216"/>
      <c r="H63" s="320"/>
    </row>
    <row r="64" spans="2:8" ht="13.5" thickBot="1">
      <c r="B64" s="315" t="s">
        <v>31</v>
      </c>
      <c r="C64" s="219">
        <f>IF(SUM(C43:C62)=0,"",SUM(C43:C62))</f>
        <v>318824.69999999995</v>
      </c>
      <c r="D64" s="219">
        <f>IF(SUM(D43:D62)=0,"",SUM(D43:D62))</f>
        <v>367948.397</v>
      </c>
      <c r="E64" s="220">
        <f>IF(OR(G33="",G33=0),"",C64/G33)</f>
        <v>0.826977667107618</v>
      </c>
      <c r="F64" s="220">
        <f>IF(OR(H33="",H33=0),"",D64/H33)</f>
        <v>0.84193514227401</v>
      </c>
      <c r="G64" s="221">
        <f t="shared" si="8"/>
        <v>-1.495747516639201</v>
      </c>
      <c r="H64" s="369">
        <f>IF(E33="","",(G33/E33))</f>
        <v>0.7764255665199931</v>
      </c>
    </row>
  </sheetData>
  <mergeCells count="3">
    <mergeCell ref="C8:F8"/>
    <mergeCell ref="B8:B11"/>
    <mergeCell ref="B39:B4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J10">
      <selection activeCell="P41" sqref="P41"/>
    </sheetView>
  </sheetViews>
  <sheetFormatPr defaultColWidth="11.421875" defaultRowHeight="12.75"/>
  <cols>
    <col min="1" max="1" width="5.7109375" style="77" hidden="1" customWidth="1"/>
    <col min="2" max="2" width="26.7109375" style="77" customWidth="1"/>
    <col min="3" max="3" width="14.7109375" style="79" customWidth="1"/>
    <col min="4" max="4" width="14.7109375" style="80" customWidth="1"/>
    <col min="5" max="5" width="14.140625" style="79" customWidth="1"/>
    <col min="6" max="7" width="14.7109375" style="79" customWidth="1"/>
    <col min="8" max="8" width="16.421875" style="81" customWidth="1"/>
    <col min="9" max="9" width="16.421875" style="82" customWidth="1"/>
    <col min="10" max="10" width="14.7109375" style="77" customWidth="1"/>
    <col min="11" max="11" width="13.7109375" style="77" customWidth="1"/>
    <col min="12" max="12" width="22.00390625" style="77" customWidth="1"/>
    <col min="13" max="13" width="28.140625" style="77" customWidth="1"/>
    <col min="14" max="15" width="10.7109375" style="77" customWidth="1"/>
    <col min="16" max="16" width="11.57421875" style="77" customWidth="1"/>
    <col min="17" max="17" width="15.421875" style="77" customWidth="1"/>
    <col min="18" max="16384" width="11.421875" style="77" customWidth="1"/>
  </cols>
  <sheetData>
    <row r="1" spans="1:2" ht="12.75">
      <c r="A1" s="77">
        <v>10285</v>
      </c>
      <c r="B1" s="78" t="s">
        <v>36</v>
      </c>
    </row>
    <row r="2" spans="1:5" ht="12.75">
      <c r="A2" s="77">
        <v>18512</v>
      </c>
      <c r="B2" s="83"/>
      <c r="C2" s="148"/>
      <c r="E2" s="85"/>
    </row>
    <row r="3" ht="15" customHeight="1" hidden="1">
      <c r="A3" s="77">
        <v>31465</v>
      </c>
    </row>
    <row r="4" spans="1:5" s="86" customFormat="1" ht="15" customHeight="1">
      <c r="A4" s="86">
        <v>6356</v>
      </c>
      <c r="B4" s="87"/>
      <c r="D4" s="85"/>
      <c r="E4" s="88"/>
    </row>
    <row r="5" spans="1:11" ht="30">
      <c r="A5" s="77">
        <v>13608</v>
      </c>
      <c r="B5" s="271" t="s">
        <v>70</v>
      </c>
      <c r="C5" s="271"/>
      <c r="D5" s="272"/>
      <c r="E5" s="273"/>
      <c r="F5" s="273"/>
      <c r="G5" s="273"/>
      <c r="H5" s="273"/>
      <c r="I5" s="274"/>
      <c r="J5" s="275"/>
      <c r="K5" s="275"/>
    </row>
    <row r="6" spans="1:8" ht="15" customHeight="1">
      <c r="A6" s="77">
        <v>7877</v>
      </c>
      <c r="B6" s="89"/>
      <c r="C6"/>
      <c r="D6"/>
      <c r="E6"/>
      <c r="F6"/>
      <c r="G6"/>
      <c r="H6"/>
    </row>
    <row r="7" ht="13.5" thickBot="1">
      <c r="A7" s="77">
        <v>1679</v>
      </c>
    </row>
    <row r="8" spans="1:17" ht="16.5" thickTop="1">
      <c r="A8" s="77">
        <v>16914</v>
      </c>
      <c r="B8" s="276" t="s">
        <v>0</v>
      </c>
      <c r="C8" s="90" t="s">
        <v>1</v>
      </c>
      <c r="D8" s="91"/>
      <c r="E8" s="91"/>
      <c r="F8" s="92"/>
      <c r="G8" s="378" t="s">
        <v>46</v>
      </c>
      <c r="H8" s="379" t="s">
        <v>43</v>
      </c>
      <c r="I8" s="268"/>
      <c r="J8" s="307" t="s">
        <v>3</v>
      </c>
      <c r="K8" s="308"/>
      <c r="M8" s="94" t="s">
        <v>0</v>
      </c>
      <c r="N8" s="95"/>
      <c r="O8" s="96" t="s">
        <v>1</v>
      </c>
      <c r="P8" s="95"/>
      <c r="Q8" s="247" t="s">
        <v>43</v>
      </c>
    </row>
    <row r="9" spans="1:17" ht="12.75">
      <c r="A9" s="77">
        <v>7818</v>
      </c>
      <c r="B9" s="277"/>
      <c r="C9" s="283" t="s">
        <v>46</v>
      </c>
      <c r="D9" s="251" t="s">
        <v>46</v>
      </c>
      <c r="E9" s="251" t="s">
        <v>46</v>
      </c>
      <c r="F9" s="100" t="s">
        <v>47</v>
      </c>
      <c r="G9" s="269" t="s">
        <v>4</v>
      </c>
      <c r="H9" s="269" t="s">
        <v>4</v>
      </c>
      <c r="I9" s="270" t="s">
        <v>2</v>
      </c>
      <c r="J9" s="362"/>
      <c r="K9" s="342"/>
      <c r="M9" s="103" t="s">
        <v>50</v>
      </c>
      <c r="N9" s="104"/>
      <c r="O9" s="105"/>
      <c r="P9" s="104"/>
      <c r="Q9" s="249" t="s">
        <v>4</v>
      </c>
    </row>
    <row r="10" spans="1:17" ht="12" customHeight="1">
      <c r="A10" s="77">
        <v>30702</v>
      </c>
      <c r="B10" s="277"/>
      <c r="C10" s="284" t="s">
        <v>5</v>
      </c>
      <c r="D10" s="248" t="s">
        <v>6</v>
      </c>
      <c r="E10" s="202" t="s">
        <v>7</v>
      </c>
      <c r="F10" s="285" t="s">
        <v>7</v>
      </c>
      <c r="G10" s="202" t="s">
        <v>8</v>
      </c>
      <c r="H10" s="202" t="s">
        <v>8</v>
      </c>
      <c r="I10" s="205" t="s">
        <v>14</v>
      </c>
      <c r="J10" s="310" t="s">
        <v>48</v>
      </c>
      <c r="K10" s="343" t="s">
        <v>44</v>
      </c>
      <c r="L10" s="112"/>
      <c r="M10" s="103" t="s">
        <v>51</v>
      </c>
      <c r="N10" s="250" t="s">
        <v>5</v>
      </c>
      <c r="O10" s="251" t="s">
        <v>6</v>
      </c>
      <c r="P10" s="370" t="s">
        <v>7</v>
      </c>
      <c r="Q10" s="252" t="s">
        <v>8</v>
      </c>
    </row>
    <row r="11" spans="1:17" ht="12.75">
      <c r="A11" s="77">
        <v>31458</v>
      </c>
      <c r="B11" s="280"/>
      <c r="C11" s="286" t="s">
        <v>9</v>
      </c>
      <c r="D11" s="253" t="s">
        <v>10</v>
      </c>
      <c r="E11" s="208" t="s">
        <v>11</v>
      </c>
      <c r="F11" s="287" t="s">
        <v>11</v>
      </c>
      <c r="G11" s="208" t="s">
        <v>12</v>
      </c>
      <c r="H11" s="208" t="s">
        <v>13</v>
      </c>
      <c r="I11" s="211"/>
      <c r="J11" s="311"/>
      <c r="K11" s="344"/>
      <c r="M11" s="122"/>
      <c r="N11" s="208" t="s">
        <v>9</v>
      </c>
      <c r="O11" s="253" t="s">
        <v>10</v>
      </c>
      <c r="P11" s="337" t="s">
        <v>11</v>
      </c>
      <c r="Q11" s="254" t="s">
        <v>13</v>
      </c>
    </row>
    <row r="12" spans="1:17" ht="13.5" customHeight="1">
      <c r="A12" s="77">
        <v>60665</v>
      </c>
      <c r="B12" s="245" t="s">
        <v>15</v>
      </c>
      <c r="C12" s="125">
        <f>IF(ISERROR('[1]Récolte_N'!$F$24)=TRUE,"",'[1]Récolte_N'!$F$24)</f>
        <v>1320</v>
      </c>
      <c r="D12" s="125">
        <f aca="true" t="shared" si="0" ref="D12:D31">IF(OR(C12="",C12=0),"",(E12/C12)*10)</f>
        <v>24.81060606060606</v>
      </c>
      <c r="E12" s="125">
        <f>IF(ISERROR('[1]Récolte_N'!$H$24)=TRUE,"",'[1]Récolte_N'!$H$24)</f>
        <v>3275</v>
      </c>
      <c r="F12" s="125">
        <f>P12</f>
        <v>3220</v>
      </c>
      <c r="G12" s="291">
        <f>IF(ISERROR('[1]Récolte_N'!$I$24)=TRUE,"",'[1]Récolte_N'!$I$24)</f>
        <v>1425</v>
      </c>
      <c r="H12" s="291">
        <f>Q12</f>
        <v>924.305</v>
      </c>
      <c r="I12" s="259">
        <f>IF(OR(H12=0,H12=""),"",(G12/H12)-1)</f>
        <v>0.5416988980909982</v>
      </c>
      <c r="J12" s="260">
        <f>E12-G12</f>
        <v>1850</v>
      </c>
      <c r="K12" s="298">
        <f>P12-H12</f>
        <v>2295.695</v>
      </c>
      <c r="L12" s="124"/>
      <c r="M12" s="145" t="s">
        <v>15</v>
      </c>
      <c r="N12" s="125">
        <f>IF(ISERROR('[2]Récolte_N'!$F$24)=TRUE,"",'[2]Récolte_N'!$F$24)</f>
        <v>1360</v>
      </c>
      <c r="O12" s="125">
        <f aca="true" t="shared" si="1" ref="O12:O19">IF(OR(N12="",N12=0),"",(P12/N12)*10)</f>
        <v>23.676470588235293</v>
      </c>
      <c r="P12" s="125">
        <f>IF(ISERROR('[2]Récolte_N'!$H$24)=TRUE,"",'[2]Récolte_N'!$H$24)</f>
        <v>3220</v>
      </c>
      <c r="Q12" s="327">
        <f>'[3]FE'!$AI168</f>
        <v>924.305</v>
      </c>
    </row>
    <row r="13" spans="1:17" ht="13.5" customHeight="1">
      <c r="A13" s="77">
        <v>7280</v>
      </c>
      <c r="B13" s="246" t="s">
        <v>40</v>
      </c>
      <c r="C13" s="125">
        <f>IF(ISERROR('[4]Récolte_N'!$F$24)=TRUE,"",'[4]Récolte_N'!$F$24)</f>
        <v>348</v>
      </c>
      <c r="D13" s="125">
        <f t="shared" si="0"/>
        <v>27.32758620689655</v>
      </c>
      <c r="E13" s="125">
        <f>IF(ISERROR('[4]Récolte_N'!$H$24)=TRUE,"",'[4]Récolte_N'!$H$24)</f>
        <v>951</v>
      </c>
      <c r="F13" s="125">
        <f>P13</f>
        <v>938</v>
      </c>
      <c r="G13" s="291">
        <f>IF(ISERROR('[4]Récolte_N'!$I$24)=TRUE,"",'[4]Récolte_N'!$I$24)</f>
        <v>200</v>
      </c>
      <c r="H13" s="291">
        <f>Q13</f>
        <v>89.5</v>
      </c>
      <c r="I13" s="259">
        <f>IF(OR(H13=0,H13=""),"",(G13/H13)-1)</f>
        <v>1.2346368715083798</v>
      </c>
      <c r="J13" s="260">
        <f aca="true" t="shared" si="2" ref="J13:J31">E13-G13</f>
        <v>751</v>
      </c>
      <c r="K13" s="298">
        <f>P13-H13</f>
        <v>848.5</v>
      </c>
      <c r="L13" s="124"/>
      <c r="M13" s="146" t="s">
        <v>40</v>
      </c>
      <c r="N13" s="125">
        <f>IF(ISERROR('[5]Récolte_N'!$F$24)=TRUE,"",'[5]Récolte_N'!$F$24)</f>
        <v>341</v>
      </c>
      <c r="O13" s="125">
        <f t="shared" si="1"/>
        <v>27.50733137829912</v>
      </c>
      <c r="P13" s="125">
        <f>IF(ISERROR('[5]Récolte_N'!$H$24)=TRUE,"",'[5]Récolte_N'!$H$24)</f>
        <v>938</v>
      </c>
      <c r="Q13" s="327">
        <f>'[3]FE'!$AI169</f>
        <v>89.5</v>
      </c>
    </row>
    <row r="14" spans="1:17" ht="13.5" customHeight="1">
      <c r="A14" s="77">
        <v>17376</v>
      </c>
      <c r="B14" s="246" t="s">
        <v>16</v>
      </c>
      <c r="C14" s="125">
        <f>IF(ISERROR('[6]Récolte_N'!$F$24)=TRUE,"",'[6]Récolte_N'!$F$24)</f>
        <v>1680</v>
      </c>
      <c r="D14" s="125">
        <f t="shared" si="0"/>
        <v>26</v>
      </c>
      <c r="E14" s="125">
        <f>IF(ISERROR('[6]Récolte_N'!$H$24)=TRUE,"",'[6]Récolte_N'!$H$24)</f>
        <v>4368</v>
      </c>
      <c r="F14" s="125">
        <f>P14</f>
        <v>3456</v>
      </c>
      <c r="G14" s="291">
        <f>IF(ISERROR('[6]Récolte_N'!$I$24)=TRUE,"",'[6]Récolte_N'!$I$24)</f>
        <v>1900</v>
      </c>
      <c r="H14" s="291">
        <f>Q14</f>
        <v>1900.2720000000002</v>
      </c>
      <c r="I14" s="259">
        <f aca="true" t="shared" si="3" ref="I14:I31">IF(OR(H14=0,H14=""),"",(G14/H14)-1)</f>
        <v>-0.00014313740348759207</v>
      </c>
      <c r="J14" s="260">
        <f t="shared" si="2"/>
        <v>2468</v>
      </c>
      <c r="K14" s="298">
        <f aca="true" t="shared" si="4" ref="K14:K31">P14-H14</f>
        <v>1555.7279999999998</v>
      </c>
      <c r="L14" s="124"/>
      <c r="M14" s="103" t="s">
        <v>16</v>
      </c>
      <c r="N14" s="125">
        <f>IF(ISERROR('[7]Récolte_N'!$F$24)=TRUE,"",'[7]Récolte_N'!$F$24)</f>
        <v>1280</v>
      </c>
      <c r="O14" s="125">
        <f t="shared" si="1"/>
        <v>27</v>
      </c>
      <c r="P14" s="125">
        <f>IF(ISERROR('[7]Récolte_N'!$H$24)=TRUE,"",'[7]Récolte_N'!$H$24)</f>
        <v>3456</v>
      </c>
      <c r="Q14" s="327">
        <f>'[3]FE'!$AI170</f>
        <v>1900.2720000000002</v>
      </c>
    </row>
    <row r="15" spans="1:17" ht="13.5" customHeight="1">
      <c r="A15" s="77">
        <v>26391</v>
      </c>
      <c r="B15" s="246" t="s">
        <v>37</v>
      </c>
      <c r="C15" s="125">
        <f>IF(ISERROR('[8]Récolte_N'!$F$24)=TRUE,"",'[8]Récolte_N'!$F$24)</f>
        <v>460</v>
      </c>
      <c r="D15" s="125">
        <f t="shared" si="0"/>
        <v>38</v>
      </c>
      <c r="E15" s="125">
        <f>IF(ISERROR('[8]Récolte_N'!$H$24)=TRUE,"",'[8]Récolte_N'!$H$24)</f>
        <v>1748</v>
      </c>
      <c r="F15" s="125">
        <f aca="true" t="shared" si="5" ref="F15:F30">P15</f>
        <v>1054.35</v>
      </c>
      <c r="G15" s="291">
        <f>IF(ISERROR('[8]Récolte_N'!$I$24)=TRUE,"",'[8]Récolte_N'!$I$24)</f>
        <v>350</v>
      </c>
      <c r="H15" s="291">
        <f aca="true" t="shared" si="6" ref="H15:H31">Q15</f>
        <v>252.7</v>
      </c>
      <c r="I15" s="259">
        <f t="shared" si="3"/>
        <v>0.3850415512465375</v>
      </c>
      <c r="J15" s="260">
        <f t="shared" si="2"/>
        <v>1398</v>
      </c>
      <c r="K15" s="298">
        <f t="shared" si="4"/>
        <v>801.6499999999999</v>
      </c>
      <c r="L15" s="124"/>
      <c r="M15" s="103" t="s">
        <v>37</v>
      </c>
      <c r="N15" s="125">
        <f>IF(ISERROR('[9]Récolte_N'!$F$24)=TRUE,"",'[9]Récolte_N'!$F$24)</f>
        <v>355</v>
      </c>
      <c r="O15" s="125">
        <f t="shared" si="1"/>
        <v>29.699999999999996</v>
      </c>
      <c r="P15" s="125">
        <f>IF(ISERROR('[9]Récolte_N'!$H$24)=TRUE,"",'[9]Récolte_N'!$H$24)</f>
        <v>1054.35</v>
      </c>
      <c r="Q15" s="327">
        <f>'[3]FE'!$AI171</f>
        <v>252.7</v>
      </c>
    </row>
    <row r="16" spans="1:17" ht="13.5" customHeight="1">
      <c r="A16" s="77">
        <v>19136</v>
      </c>
      <c r="B16" s="246" t="s">
        <v>17</v>
      </c>
      <c r="C16" s="125">
        <f>IF(ISERROR('[10]Récolte_N'!$F$24)=TRUE,"",'[10]Récolte_N'!$F$24)</f>
        <v>5100</v>
      </c>
      <c r="D16" s="125">
        <f t="shared" si="0"/>
        <v>50</v>
      </c>
      <c r="E16" s="125">
        <f>IF(ISERROR('[10]Récolte_N'!$H$24)=TRUE,"",'[10]Récolte_N'!$H$24)</f>
        <v>25500</v>
      </c>
      <c r="F16" s="125">
        <f t="shared" si="5"/>
        <v>23400</v>
      </c>
      <c r="G16" s="291">
        <f>IF(ISERROR('[10]Récolte_N'!$I$24)=TRUE,"",'[10]Récolte_N'!$I$24)</f>
        <v>20000</v>
      </c>
      <c r="H16" s="291">
        <f t="shared" si="6"/>
        <v>17116.205</v>
      </c>
      <c r="I16" s="259">
        <f t="shared" si="3"/>
        <v>0.1684833174176168</v>
      </c>
      <c r="J16" s="260">
        <f t="shared" si="2"/>
        <v>5500</v>
      </c>
      <c r="K16" s="298">
        <f t="shared" si="4"/>
        <v>6283.794999999998</v>
      </c>
      <c r="L16" s="124"/>
      <c r="M16" s="103" t="s">
        <v>17</v>
      </c>
      <c r="N16" s="125">
        <f>IF(ISERROR('[11]Récolte_N'!$F$24)=TRUE,"",'[11]Récolte_N'!$F$24)</f>
        <v>3900</v>
      </c>
      <c r="O16" s="125">
        <f t="shared" si="1"/>
        <v>60</v>
      </c>
      <c r="P16" s="125">
        <f>IF(ISERROR('[11]Récolte_N'!$H$24)=TRUE,"",'[11]Récolte_N'!$H$24)</f>
        <v>23400</v>
      </c>
      <c r="Q16" s="327">
        <f>'[3]FE'!$AI172</f>
        <v>17116.205</v>
      </c>
    </row>
    <row r="17" spans="1:17" ht="13.5" customHeight="1">
      <c r="A17" s="77">
        <v>1790</v>
      </c>
      <c r="B17" s="246" t="s">
        <v>18</v>
      </c>
      <c r="C17" s="125">
        <f>IF(ISERROR('[12]Récolte_N'!$F$24)=TRUE,"",'[12]Récolte_N'!$F$24)</f>
        <v>15900</v>
      </c>
      <c r="D17" s="125">
        <f t="shared" si="0"/>
        <v>36.91823899371069</v>
      </c>
      <c r="E17" s="125">
        <f>IF(ISERROR('[12]Récolte_N'!$H$24)=TRUE,"",'[12]Récolte_N'!$H$24)</f>
        <v>58700</v>
      </c>
      <c r="F17" s="125">
        <f t="shared" si="5"/>
        <v>73000</v>
      </c>
      <c r="G17" s="291">
        <f>IF(ISERROR('[12]Récolte_N'!$I$24)=TRUE,"",'[12]Récolte_N'!$I$24)</f>
        <v>56400</v>
      </c>
      <c r="H17" s="291">
        <f t="shared" si="6"/>
        <v>69187.09500000002</v>
      </c>
      <c r="I17" s="259">
        <f t="shared" si="3"/>
        <v>-0.18481907644771056</v>
      </c>
      <c r="J17" s="260">
        <f t="shared" si="2"/>
        <v>2300</v>
      </c>
      <c r="K17" s="298">
        <f t="shared" si="4"/>
        <v>3812.9049999999843</v>
      </c>
      <c r="L17" s="124"/>
      <c r="M17" s="103" t="s">
        <v>18</v>
      </c>
      <c r="N17" s="125">
        <f>IF(ISERROR('[13]Récolte_N'!$F$24)=TRUE,"",'[13]Récolte_N'!$F$24)</f>
        <v>14100</v>
      </c>
      <c r="O17" s="125">
        <f t="shared" si="1"/>
        <v>51.773049645390074</v>
      </c>
      <c r="P17" s="125">
        <f>IF(ISERROR('[13]Récolte_N'!$H$24)=TRUE,"",'[13]Récolte_N'!$H$24)</f>
        <v>73000</v>
      </c>
      <c r="Q17" s="327">
        <f>'[3]FE'!$AI173</f>
        <v>69187.09500000002</v>
      </c>
    </row>
    <row r="18" spans="1:17" ht="13.5" customHeight="1">
      <c r="A18" s="77" t="s">
        <v>20</v>
      </c>
      <c r="B18" s="246" t="s">
        <v>19</v>
      </c>
      <c r="C18" s="125">
        <f>IF(ISERROR('[14]Récolte_N'!$F$24)=TRUE,"",'[14]Récolte_N'!$F$24)</f>
        <v>163</v>
      </c>
      <c r="D18" s="125">
        <f t="shared" si="0"/>
        <v>16.56441717791411</v>
      </c>
      <c r="E18" s="125">
        <f>IF(ISERROR('[14]Récolte_N'!$H$24)=TRUE,"",'[14]Récolte_N'!$H$24)</f>
        <v>270</v>
      </c>
      <c r="F18" s="125">
        <f t="shared" si="5"/>
        <v>280</v>
      </c>
      <c r="G18" s="291">
        <f>IF(ISERROR('[14]Récolte_N'!$I$24)=TRUE,"",'[14]Récolte_N'!$I$24)</f>
        <v>200</v>
      </c>
      <c r="H18" s="291">
        <f t="shared" si="6"/>
        <v>154.296</v>
      </c>
      <c r="I18" s="259">
        <f t="shared" si="3"/>
        <v>0.2962098823041428</v>
      </c>
      <c r="J18" s="260">
        <f t="shared" si="2"/>
        <v>70</v>
      </c>
      <c r="K18" s="298">
        <f t="shared" si="4"/>
        <v>125.70400000000001</v>
      </c>
      <c r="L18" s="124"/>
      <c r="M18" s="103" t="s">
        <v>19</v>
      </c>
      <c r="N18" s="125">
        <f>IF(ISERROR('[15]Récolte_N'!$F$24)=TRUE,"",'[15]Récolte_N'!$F$24)</f>
        <v>180</v>
      </c>
      <c r="O18" s="125">
        <f t="shared" si="1"/>
        <v>15.555555555555555</v>
      </c>
      <c r="P18" s="125">
        <f>IF(ISERROR('[15]Récolte_N'!$H$24)=TRUE,"",'[15]Récolte_N'!$H$24)</f>
        <v>280</v>
      </c>
      <c r="Q18" s="327">
        <f>'[3]FE'!$AI174</f>
        <v>154.296</v>
      </c>
    </row>
    <row r="19" spans="1:17" ht="13.5" customHeight="1">
      <c r="A19" s="77" t="s">
        <v>20</v>
      </c>
      <c r="B19" s="246" t="s">
        <v>21</v>
      </c>
      <c r="C19" s="125">
        <f>IF(ISERROR('[16]Récolte_N'!$F$24)=TRUE,"",'[16]Récolte_N'!$F$24)</f>
        <v>0</v>
      </c>
      <c r="D19" s="125">
        <f t="shared" si="0"/>
      </c>
      <c r="E19" s="125">
        <f>IF(ISERROR('[16]Récolte_N'!$H$24)=TRUE,"",'[16]Récolte_N'!$H$24)</f>
      </c>
      <c r="F19" s="125">
        <f t="shared" si="5"/>
      </c>
      <c r="G19" s="291">
        <f>IF(ISERROR('[16]Récolte_N'!$I$24)=TRUE,"",'[16]Récolte_N'!$I$24)</f>
      </c>
      <c r="H19" s="291">
        <f t="shared" si="6"/>
        <v>102.652</v>
      </c>
      <c r="I19" s="259"/>
      <c r="J19" s="260"/>
      <c r="K19" s="298"/>
      <c r="L19" s="124"/>
      <c r="M19" s="103" t="s">
        <v>21</v>
      </c>
      <c r="N19" s="125">
        <f>IF(ISERROR('[17]Récolte_N'!$F$24)=TRUE,"",'[17]Récolte_N'!$F$24)</f>
        <v>0</v>
      </c>
      <c r="O19" s="125">
        <f t="shared" si="1"/>
      </c>
      <c r="P19" s="125">
        <f>IF(ISERROR('[17]Récolte_N'!$H$24)=TRUE,"",'[17]Récolte_N'!$H$24)</f>
      </c>
      <c r="Q19" s="327">
        <f>'[3]FE'!$AI175</f>
        <v>102.652</v>
      </c>
    </row>
    <row r="20" spans="1:17" ht="13.5" customHeight="1">
      <c r="A20" s="77" t="s">
        <v>20</v>
      </c>
      <c r="B20" s="246" t="s">
        <v>35</v>
      </c>
      <c r="C20" s="125">
        <f>IF(ISERROR('[18]Récolte_N'!$F$24)=TRUE,"",'[18]Récolte_N'!$F$24)</f>
        <v>4500</v>
      </c>
      <c r="D20" s="125">
        <f>IF(OR(C20="",C20=0),"",(E20/C20)*10)</f>
        <v>33.6</v>
      </c>
      <c r="E20" s="125">
        <f>IF(ISERROR('[18]Récolte_N'!$H$24)=TRUE,"",'[18]Récolte_N'!$H$24)</f>
        <v>15120</v>
      </c>
      <c r="F20" s="125">
        <f t="shared" si="5"/>
        <v>20564</v>
      </c>
      <c r="G20" s="291">
        <f>IF(ISERROR('[18]Récolte_N'!$I$24)=TRUE,"",'[18]Récolte_N'!$I$24)</f>
        <v>12050</v>
      </c>
      <c r="H20" s="291">
        <f t="shared" si="6"/>
        <v>18371.653000000002</v>
      </c>
      <c r="I20" s="259">
        <f t="shared" si="3"/>
        <v>-0.3440982147877495</v>
      </c>
      <c r="J20" s="260">
        <f t="shared" si="2"/>
        <v>3070</v>
      </c>
      <c r="K20" s="298">
        <f t="shared" si="4"/>
        <v>2192.346999999998</v>
      </c>
      <c r="L20" s="124"/>
      <c r="M20" s="103" t="s">
        <v>35</v>
      </c>
      <c r="N20" s="125">
        <f>IF(ISERROR('[19]Récolte_N'!$F$24)=TRUE,"",'[19]Récolte_N'!$F$24)</f>
        <v>4100</v>
      </c>
      <c r="O20" s="125">
        <f>IF(OR(N20="",N20=0),"",(P20/N20)*10)</f>
        <v>50.15609756097561</v>
      </c>
      <c r="P20" s="125">
        <f>IF(ISERROR('[19]Récolte_N'!$H$24)=TRUE,"",'[19]Récolte_N'!$H$24)</f>
        <v>20564</v>
      </c>
      <c r="Q20" s="327">
        <f>'[3]FE'!$AI176</f>
        <v>18371.653000000002</v>
      </c>
    </row>
    <row r="21" spans="1:17" ht="13.5" customHeight="1">
      <c r="A21" s="77" t="s">
        <v>20</v>
      </c>
      <c r="B21" s="246" t="s">
        <v>22</v>
      </c>
      <c r="C21" s="125">
        <f>IF(ISERROR('[20]Récolte_N'!$F$24)=TRUE,"",'[20]Récolte_N'!$F$24)</f>
        <v>1580</v>
      </c>
      <c r="D21" s="125">
        <f>IF(OR(C21="",C21=0),"",(E21/C21)*10)</f>
        <v>35.88607594936709</v>
      </c>
      <c r="E21" s="125">
        <f>IF(ISERROR('[20]Récolte_N'!$H$24)=TRUE,"",'[20]Récolte_N'!$H$24)</f>
        <v>5670</v>
      </c>
      <c r="F21" s="125">
        <f t="shared" si="5"/>
        <v>3400</v>
      </c>
      <c r="G21" s="291">
        <f>IF(ISERROR('[20]Récolte_N'!$I$24)=TRUE,"",'[20]Récolte_N'!$I$24)</f>
        <v>3000</v>
      </c>
      <c r="H21" s="291">
        <f t="shared" si="6"/>
        <v>1941.61</v>
      </c>
      <c r="I21" s="259">
        <f t="shared" si="3"/>
        <v>0.5451094710060209</v>
      </c>
      <c r="J21" s="260">
        <f t="shared" si="2"/>
        <v>2670</v>
      </c>
      <c r="K21" s="298">
        <f t="shared" si="4"/>
        <v>1458.39</v>
      </c>
      <c r="L21" s="124"/>
      <c r="M21" s="103" t="s">
        <v>22</v>
      </c>
      <c r="N21" s="125">
        <f>IF(ISERROR('[21]Récolte_N'!$F$24)=TRUE,"",'[21]Récolte_N'!$F$24)</f>
        <v>750</v>
      </c>
      <c r="O21" s="125">
        <f>IF(OR(N21="",N21=0),"",(P21/N21)*10)</f>
        <v>45.33333333333333</v>
      </c>
      <c r="P21" s="125">
        <f>IF(ISERROR('[21]Récolte_N'!$H$24)=TRUE,"",'[21]Récolte_N'!$H$24)</f>
        <v>3400</v>
      </c>
      <c r="Q21" s="327">
        <f>'[3]FE'!$AI177</f>
        <v>1941.61</v>
      </c>
    </row>
    <row r="22" spans="1:17" ht="13.5" customHeight="1">
      <c r="A22" s="77" t="s">
        <v>20</v>
      </c>
      <c r="B22" s="246" t="s">
        <v>38</v>
      </c>
      <c r="C22" s="125">
        <f>IF(ISERROR('[22]Récolte_N'!$F$24)=TRUE,"",'[22]Récolte_N'!$F$24)</f>
        <v>0</v>
      </c>
      <c r="D22" s="125">
        <f>IF(OR(C22="",C22=0),"",(E22/C22)*10)</f>
      </c>
      <c r="E22" s="125">
        <f>IF(ISERROR('[22]Récolte_N'!$H$24)=TRUE,"",'[22]Récolte_N'!$H$24)</f>
      </c>
      <c r="F22" s="125">
        <f t="shared" si="5"/>
      </c>
      <c r="G22" s="291">
        <f>IF(ISERROR('[22]Récolte_N'!$I$24)=TRUE,"",'[22]Récolte_N'!$I$24)</f>
      </c>
      <c r="H22" s="291">
        <f t="shared" si="6"/>
        <v>0</v>
      </c>
      <c r="I22" s="259">
        <f t="shared" si="3"/>
      </c>
      <c r="J22" s="260"/>
      <c r="K22" s="298"/>
      <c r="L22" s="124"/>
      <c r="M22" s="103" t="s">
        <v>38</v>
      </c>
      <c r="N22" s="125">
        <f>IF(ISERROR('[23]Récolte_N'!$F$24)=TRUE,"",'[23]Récolte_N'!$F$24)</f>
        <v>0</v>
      </c>
      <c r="O22" s="125">
        <f>IF(OR(N22="",N22=0),"",(P22/N22)*10)</f>
      </c>
      <c r="P22" s="125">
        <f>IF(ISERROR('[23]Récolte_N'!$H$24)=TRUE,"",'[23]Récolte_N'!$H$24)</f>
      </c>
      <c r="Q22" s="327">
        <f>'[3]FE'!$AI178</f>
        <v>0</v>
      </c>
    </row>
    <row r="23" spans="1:17" ht="13.5" customHeight="1">
      <c r="A23" s="77" t="s">
        <v>20</v>
      </c>
      <c r="B23" s="246" t="s">
        <v>23</v>
      </c>
      <c r="C23" s="125">
        <f>IF(ISERROR('[24]Récolte_N'!$F$24)=TRUE,"",'[24]Récolte_N'!$F$24)</f>
        <v>1239</v>
      </c>
      <c r="D23" s="125">
        <f t="shared" si="0"/>
        <v>33.08958837772397</v>
      </c>
      <c r="E23" s="125">
        <f>IF(ISERROR('[24]Récolte_N'!$H$24)=TRUE,"",'[24]Récolte_N'!$H$24)</f>
        <v>4099.8</v>
      </c>
      <c r="F23" s="125">
        <f t="shared" si="5"/>
        <v>4302</v>
      </c>
      <c r="G23" s="291">
        <f>IF(ISERROR('[24]Récolte_N'!$I$24)=TRUE,"",'[24]Récolte_N'!$I$24)</f>
        <v>1390</v>
      </c>
      <c r="H23" s="291">
        <f t="shared" si="6"/>
        <v>1442.76</v>
      </c>
      <c r="I23" s="259">
        <f t="shared" si="3"/>
        <v>-0.036568798691397064</v>
      </c>
      <c r="J23" s="260">
        <f t="shared" si="2"/>
        <v>2709.8</v>
      </c>
      <c r="K23" s="298">
        <f t="shared" si="4"/>
        <v>2859.24</v>
      </c>
      <c r="L23" s="124"/>
      <c r="M23" s="103" t="s">
        <v>23</v>
      </c>
      <c r="N23" s="125">
        <f>IF(ISERROR('[25]Récolte_N'!$F$24)=TRUE,"",'[25]Récolte_N'!$F$24)</f>
        <v>1306</v>
      </c>
      <c r="O23" s="125">
        <f aca="true" t="shared" si="7" ref="O23:O31">IF(OR(N23="",N23=0),"",(P23/N23)*10)</f>
        <v>32.94027565084227</v>
      </c>
      <c r="P23" s="125">
        <f>IF(ISERROR('[25]Récolte_N'!$H$24)=TRUE,"",'[25]Récolte_N'!$H$24)</f>
        <v>4302</v>
      </c>
      <c r="Q23" s="327">
        <f>'[3]FE'!$AI179</f>
        <v>1442.76</v>
      </c>
    </row>
    <row r="24" spans="1:17" ht="13.5" customHeight="1">
      <c r="A24" s="77" t="s">
        <v>20</v>
      </c>
      <c r="B24" s="246" t="s">
        <v>24</v>
      </c>
      <c r="C24" s="125">
        <f>IF(ISERROR('[26]Récolte_N'!$F$24)=TRUE,"",'[26]Récolte_N'!$F$24)</f>
        <v>2460</v>
      </c>
      <c r="D24" s="125">
        <f t="shared" si="0"/>
        <v>30.345528455284555</v>
      </c>
      <c r="E24" s="125">
        <f>IF(ISERROR('[26]Récolte_N'!$H$24)=TRUE,"",'[26]Récolte_N'!$H$24)</f>
        <v>7465</v>
      </c>
      <c r="F24" s="125">
        <f t="shared" si="5"/>
        <v>9800</v>
      </c>
      <c r="G24" s="291">
        <f>IF(ISERROR('[26]Récolte_N'!$I$24)=TRUE,"",'[26]Récolte_N'!$I$24)</f>
        <v>1800</v>
      </c>
      <c r="H24" s="291">
        <f t="shared" si="6"/>
        <v>2467.855</v>
      </c>
      <c r="I24" s="259">
        <f t="shared" si="3"/>
        <v>-0.270621653217065</v>
      </c>
      <c r="J24" s="260">
        <f t="shared" si="2"/>
        <v>5665</v>
      </c>
      <c r="K24" s="298">
        <f t="shared" si="4"/>
        <v>7332.145</v>
      </c>
      <c r="L24" s="124"/>
      <c r="M24" s="103" t="s">
        <v>24</v>
      </c>
      <c r="N24" s="125">
        <f>IF(ISERROR('[27]Récolte_N'!$F$24)=TRUE,"",'[27]Récolte_N'!$F$24)</f>
        <v>3260</v>
      </c>
      <c r="O24" s="125">
        <f t="shared" si="7"/>
        <v>30.061349693251532</v>
      </c>
      <c r="P24" s="125">
        <f>IF(ISERROR('[27]Récolte_N'!$H$24)=TRUE,"",'[27]Récolte_N'!$H$24)</f>
        <v>9800</v>
      </c>
      <c r="Q24" s="327">
        <f>'[3]FE'!$AI180</f>
        <v>2467.855</v>
      </c>
    </row>
    <row r="25" spans="1:17" ht="13.5" customHeight="1">
      <c r="A25" s="77" t="s">
        <v>20</v>
      </c>
      <c r="B25" s="246" t="s">
        <v>25</v>
      </c>
      <c r="C25" s="125">
        <f>IF(ISERROR('[28]Récolte_N'!$F$24)=TRUE,"",'[28]Récolte_N'!$F$24)</f>
        <v>4000</v>
      </c>
      <c r="D25" s="125">
        <f t="shared" si="0"/>
        <v>28.75</v>
      </c>
      <c r="E25" s="125">
        <f>IF(ISERROR('[28]Récolte_N'!$H$24)=TRUE,"",'[28]Récolte_N'!$H$24)</f>
        <v>11500</v>
      </c>
      <c r="F25" s="125">
        <f t="shared" si="5"/>
        <v>12000</v>
      </c>
      <c r="G25" s="291">
        <f>IF(ISERROR('[28]Récolte_N'!$I$24)=TRUE,"",'[28]Récolte_N'!$I$24)</f>
        <v>6400</v>
      </c>
      <c r="H25" s="291">
        <f t="shared" si="6"/>
        <v>5165.619</v>
      </c>
      <c r="I25" s="259">
        <f t="shared" si="3"/>
        <v>0.2389609067180527</v>
      </c>
      <c r="J25" s="260">
        <f t="shared" si="2"/>
        <v>5100</v>
      </c>
      <c r="K25" s="298">
        <f t="shared" si="4"/>
        <v>6834.381</v>
      </c>
      <c r="L25" s="124"/>
      <c r="M25" s="103" t="s">
        <v>25</v>
      </c>
      <c r="N25" s="125">
        <f>IF(ISERROR('[29]Récolte_N'!$F$24)=TRUE,"",'[29]Récolte_N'!$F$24)</f>
        <v>4000</v>
      </c>
      <c r="O25" s="125">
        <f t="shared" si="7"/>
        <v>30</v>
      </c>
      <c r="P25" s="125">
        <f>IF(ISERROR('[29]Récolte_N'!$H$24)=TRUE,"",'[29]Récolte_N'!$H$24)</f>
        <v>12000</v>
      </c>
      <c r="Q25" s="327">
        <f>'[3]FE'!$AI181</f>
        <v>5165.619</v>
      </c>
    </row>
    <row r="26" spans="1:17" ht="13.5" customHeight="1">
      <c r="A26" s="77" t="s">
        <v>20</v>
      </c>
      <c r="B26" s="246" t="s">
        <v>26</v>
      </c>
      <c r="C26" s="125">
        <f>IF(ISERROR('[30]Récolte_N'!$F$24)=TRUE,"",'[30]Récolte_N'!$F$24)</f>
        <v>13250</v>
      </c>
      <c r="D26" s="125">
        <f t="shared" si="0"/>
        <v>37</v>
      </c>
      <c r="E26" s="125">
        <f>IF(ISERROR('[30]Récolte_N'!$H$24)=TRUE,"",'[30]Récolte_N'!$H$24)</f>
        <v>49025</v>
      </c>
      <c r="F26" s="125">
        <f t="shared" si="5"/>
        <v>66657</v>
      </c>
      <c r="G26" s="291">
        <f>IF(ISERROR('[30]Récolte_N'!$I$24)=TRUE,"",'[30]Récolte_N'!$I$24)</f>
        <v>46300</v>
      </c>
      <c r="H26" s="291">
        <f t="shared" si="6"/>
        <v>62163.192999999985</v>
      </c>
      <c r="I26" s="259">
        <f t="shared" si="3"/>
        <v>-0.25518626432204006</v>
      </c>
      <c r="J26" s="260">
        <f t="shared" si="2"/>
        <v>2725</v>
      </c>
      <c r="K26" s="298">
        <f t="shared" si="4"/>
        <v>4493.807000000015</v>
      </c>
      <c r="L26" s="124"/>
      <c r="M26" s="103" t="s">
        <v>26</v>
      </c>
      <c r="N26" s="125">
        <f>IF(ISERROR('[31]Récolte_N'!$F$24)=TRUE,"",'[31]Récolte_N'!$F$24)</f>
        <v>13070</v>
      </c>
      <c r="O26" s="125">
        <f t="shared" si="7"/>
        <v>51</v>
      </c>
      <c r="P26" s="125">
        <f>IF(ISERROR('[31]Récolte_N'!$H$24)=TRUE,"",'[31]Récolte_N'!$H$24)</f>
        <v>66657</v>
      </c>
      <c r="Q26" s="327">
        <f>'[3]FE'!$AI182</f>
        <v>62163.192999999985</v>
      </c>
    </row>
    <row r="27" spans="1:17" ht="13.5" customHeight="1">
      <c r="A27" s="77" t="s">
        <v>20</v>
      </c>
      <c r="B27" s="246" t="s">
        <v>27</v>
      </c>
      <c r="C27" s="125">
        <f>IF(ISERROR('[32]Récolte_N'!$F$24)=TRUE,"",'[32]Récolte_N'!$F$24)</f>
        <v>1215</v>
      </c>
      <c r="D27" s="125">
        <f t="shared" si="0"/>
        <v>27.226337448559672</v>
      </c>
      <c r="E27" s="125">
        <f>IF(ISERROR('[32]Récolte_N'!$H$24)=TRUE,"",'[32]Récolte_N'!$H$24)</f>
        <v>3308</v>
      </c>
      <c r="F27" s="125">
        <f t="shared" si="5"/>
        <v>3501</v>
      </c>
      <c r="G27" s="291">
        <f>IF(ISERROR('[32]Récolte_N'!$I$24)=TRUE,"",'[32]Récolte_N'!$I$24)</f>
        <v>1380</v>
      </c>
      <c r="H27" s="291">
        <f t="shared" si="6"/>
        <v>954.333</v>
      </c>
      <c r="I27" s="259">
        <f t="shared" si="3"/>
        <v>0.44603613204196013</v>
      </c>
      <c r="J27" s="260">
        <f t="shared" si="2"/>
        <v>1928</v>
      </c>
      <c r="K27" s="298">
        <f t="shared" si="4"/>
        <v>2546.667</v>
      </c>
      <c r="L27" s="124"/>
      <c r="M27" s="103" t="s">
        <v>27</v>
      </c>
      <c r="N27" s="125">
        <f>IF(ISERROR('[33]Récolte_N'!$F$24)=TRUE,"",'[33]Récolte_N'!$F$24)</f>
        <v>1270</v>
      </c>
      <c r="O27" s="125">
        <f t="shared" si="7"/>
        <v>27.566929133858267</v>
      </c>
      <c r="P27" s="125">
        <f>IF(ISERROR('[33]Récolte_N'!$H$24)=TRUE,"",'[33]Récolte_N'!$H$24)</f>
        <v>3501</v>
      </c>
      <c r="Q27" s="327">
        <f>'[3]FE'!$AI183</f>
        <v>954.333</v>
      </c>
    </row>
    <row r="28" spans="1:17" ht="13.5" customHeight="1">
      <c r="A28" s="77" t="s">
        <v>20</v>
      </c>
      <c r="B28" s="246" t="s">
        <v>28</v>
      </c>
      <c r="C28" s="125">
        <f>IF(ISERROR('[34]Récolte_N'!$F$24)=TRUE,"",'[34]Récolte_N'!$F$24)</f>
        <v>7300</v>
      </c>
      <c r="D28" s="125">
        <f t="shared" si="0"/>
        <v>39.300000000000004</v>
      </c>
      <c r="E28" s="125">
        <f>IF(ISERROR('[34]Récolte_N'!$H$24)=TRUE,"",'[34]Récolte_N'!$H$24)</f>
        <v>28689</v>
      </c>
      <c r="F28" s="125">
        <f t="shared" si="5"/>
        <v>30555.03</v>
      </c>
      <c r="G28" s="291">
        <f>IF(ISERROR('[34]Récolte_N'!$I$24)=TRUE,"",'[34]Récolte_N'!$I$24)</f>
        <v>26000</v>
      </c>
      <c r="H28" s="291">
        <f t="shared" si="6"/>
        <v>29573.074999999993</v>
      </c>
      <c r="I28" s="259">
        <f t="shared" si="3"/>
        <v>-0.12082189626881867</v>
      </c>
      <c r="J28" s="260">
        <f t="shared" si="2"/>
        <v>2689</v>
      </c>
      <c r="K28" s="298">
        <f t="shared" si="4"/>
        <v>981.9550000000054</v>
      </c>
      <c r="L28" s="124"/>
      <c r="M28" s="103" t="s">
        <v>28</v>
      </c>
      <c r="N28" s="125">
        <f>IF(ISERROR('[35]Récolte_N'!$F$24)=TRUE,"",'[35]Récolte_N'!$F$24)</f>
        <v>5241</v>
      </c>
      <c r="O28" s="125">
        <f t="shared" si="7"/>
        <v>58.3</v>
      </c>
      <c r="P28" s="125">
        <f>IF(ISERROR('[35]Récolte_N'!$H$24)=TRUE,"",'[35]Récolte_N'!$H$24)</f>
        <v>30555.03</v>
      </c>
      <c r="Q28" s="327">
        <f>'[3]FE'!$AI184</f>
        <v>29573.074999999993</v>
      </c>
    </row>
    <row r="29" spans="2:17" ht="12.75">
      <c r="B29" s="246" t="s">
        <v>39</v>
      </c>
      <c r="C29" s="125">
        <f>IF(ISERROR('[36]Récolte_N'!$F$24)=TRUE,"",'[36]Récolte_N'!$F$24)</f>
        <v>4600</v>
      </c>
      <c r="D29" s="125">
        <f t="shared" si="0"/>
        <v>35</v>
      </c>
      <c r="E29" s="125">
        <f>IF(ISERROR('[36]Récolte_N'!$H$24)=TRUE,"",'[36]Récolte_N'!$H$24)</f>
        <v>16100</v>
      </c>
      <c r="F29" s="125">
        <f t="shared" si="5"/>
        <v>17850</v>
      </c>
      <c r="G29" s="291">
        <f>IF(ISERROR('[36]Récolte_N'!$I$24)=TRUE,"",'[36]Récolte_N'!$I$24)</f>
        <v>15450</v>
      </c>
      <c r="H29" s="291">
        <f t="shared" si="6"/>
        <v>15149.523</v>
      </c>
      <c r="I29" s="259">
        <f t="shared" si="3"/>
        <v>0.019834089825798484</v>
      </c>
      <c r="J29" s="260">
        <f t="shared" si="2"/>
        <v>650</v>
      </c>
      <c r="K29" s="298">
        <f t="shared" si="4"/>
        <v>2700.4770000000008</v>
      </c>
      <c r="M29" s="103" t="s">
        <v>39</v>
      </c>
      <c r="N29" s="125">
        <f>IF(ISERROR('[37]Récolte_N'!$F$24)=TRUE,"",'[37]Récolte_N'!$F$24)</f>
        <v>3450</v>
      </c>
      <c r="O29" s="125">
        <f t="shared" si="7"/>
        <v>51.73913043478261</v>
      </c>
      <c r="P29" s="125">
        <f>IF(ISERROR('[37]Récolte_N'!$H$24)=TRUE,"",'[37]Récolte_N'!$H$24)</f>
        <v>17850</v>
      </c>
      <c r="Q29" s="327">
        <f>'[3]FE'!$AI185</f>
        <v>15149.523</v>
      </c>
    </row>
    <row r="30" spans="2:17" ht="12.75">
      <c r="B30" s="246" t="s">
        <v>29</v>
      </c>
      <c r="C30" s="125">
        <f>IF(ISERROR('[38]Récolte_N'!$F$24)=TRUE,"",'[38]Récolte_N'!$F$24)</f>
        <v>2748</v>
      </c>
      <c r="D30" s="125">
        <f t="shared" si="0"/>
        <v>17.987627365356623</v>
      </c>
      <c r="E30" s="125">
        <f>IF(ISERROR('[38]Récolte_N'!$H$24)=TRUE,"",'[38]Récolte_N'!$H$24)</f>
        <v>4943</v>
      </c>
      <c r="F30" s="125">
        <f t="shared" si="5"/>
        <v>12600</v>
      </c>
      <c r="G30" s="291">
        <f>IF(ISERROR('[38]Récolte_N'!$I$24)=TRUE,"",'[38]Récolte_N'!$I$24)</f>
        <v>1500</v>
      </c>
      <c r="H30" s="291">
        <f t="shared" si="6"/>
        <v>2084.48</v>
      </c>
      <c r="I30" s="259">
        <f t="shared" si="3"/>
        <v>-0.2803960700030703</v>
      </c>
      <c r="J30" s="260">
        <f t="shared" si="2"/>
        <v>3443</v>
      </c>
      <c r="K30" s="298">
        <f t="shared" si="4"/>
        <v>10515.52</v>
      </c>
      <c r="L30"/>
      <c r="M30" s="103" t="s">
        <v>29</v>
      </c>
      <c r="N30" s="125">
        <f>IF(ISERROR('[39]Récolte_N'!$F$24)=TRUE,"",'[39]Récolte_N'!$F$24)</f>
        <v>6300</v>
      </c>
      <c r="O30" s="125">
        <f t="shared" si="7"/>
        <v>20</v>
      </c>
      <c r="P30" s="125">
        <f>IF(ISERROR('[39]Récolte_N'!$H$24)=TRUE,"",'[39]Récolte_N'!$H$24)</f>
        <v>12600</v>
      </c>
      <c r="Q30" s="327">
        <f>'[3]FE'!$AI186</f>
        <v>2084.48</v>
      </c>
    </row>
    <row r="31" spans="2:17" ht="12.75">
      <c r="B31" s="246" t="s">
        <v>30</v>
      </c>
      <c r="C31" s="125">
        <f>IF(ISERROR('[40]Récolte_N'!$F$24)=TRUE,"",'[40]Récolte_N'!$F$24)</f>
        <v>100</v>
      </c>
      <c r="D31" s="125">
        <f t="shared" si="0"/>
        <v>20</v>
      </c>
      <c r="E31" s="125">
        <f>IF(ISERROR('[40]Récolte_N'!$H$24)=TRUE,"",'[40]Récolte_N'!$H$24)</f>
        <v>200</v>
      </c>
      <c r="F31" s="125">
        <f>P31</f>
        <v>240</v>
      </c>
      <c r="G31" s="291">
        <f>IF(ISERROR('[40]Récolte_N'!$I$24)=TRUE,"",'[40]Récolte_N'!$I$24)</f>
        <v>85</v>
      </c>
      <c r="H31" s="291">
        <f t="shared" si="6"/>
        <v>51.693</v>
      </c>
      <c r="I31" s="259">
        <f t="shared" si="3"/>
        <v>0.6443232159093109</v>
      </c>
      <c r="J31" s="260">
        <f t="shared" si="2"/>
        <v>115</v>
      </c>
      <c r="K31" s="298">
        <f t="shared" si="4"/>
        <v>188.30700000000002</v>
      </c>
      <c r="M31" s="103" t="s">
        <v>30</v>
      </c>
      <c r="N31" s="125">
        <f>IF(ISERROR('[41]Récolte_N'!$F$24)=TRUE,"",'[41]Récolte_N'!$F$24)</f>
        <v>120</v>
      </c>
      <c r="O31" s="125">
        <f t="shared" si="7"/>
        <v>20</v>
      </c>
      <c r="P31" s="125">
        <f>IF(ISERROR('[41]Récolte_N'!$H$24)=TRUE,"",'[41]Récolte_N'!$H$24)</f>
        <v>240</v>
      </c>
      <c r="Q31" s="327">
        <f>'[3]FE'!$AI187</f>
        <v>51.693</v>
      </c>
    </row>
    <row r="32" spans="2:17" ht="12.75">
      <c r="B32" s="103"/>
      <c r="C32" s="213"/>
      <c r="D32" s="213"/>
      <c r="E32" s="213"/>
      <c r="F32" s="212"/>
      <c r="G32" s="262"/>
      <c r="H32" s="263"/>
      <c r="I32" s="264"/>
      <c r="J32" s="265"/>
      <c r="K32" s="299"/>
      <c r="M32" s="103"/>
      <c r="N32" s="263"/>
      <c r="O32" s="263"/>
      <c r="P32" s="263"/>
      <c r="Q32" s="374"/>
    </row>
    <row r="33" spans="2:17" ht="15.75" thickBot="1">
      <c r="B33" s="282" t="s">
        <v>31</v>
      </c>
      <c r="C33" s="288">
        <f>IF(SUM(C12:C31)=0,"",SUM(C12:C31))</f>
        <v>67963</v>
      </c>
      <c r="D33" s="288">
        <f>IF(OR(C33="",C33=0),"",(E33/C33)*10)</f>
        <v>35.450436266792224</v>
      </c>
      <c r="E33" s="288">
        <f>IF(SUM(E12:E31)=0,"",SUM(E12:E31))</f>
        <v>240931.8</v>
      </c>
      <c r="F33" s="289">
        <f>IF(SUM(F12:F31)=0,"",SUM(F12:F31))</f>
        <v>286817.38</v>
      </c>
      <c r="G33" s="288">
        <f>IF(SUM(G12:G31)=0,"",SUM(G12:G31))</f>
        <v>195830</v>
      </c>
      <c r="H33" s="292">
        <f>IF(SUM(H12:H31)=0,"",SUM(H12:H31))</f>
        <v>229092.81900000002</v>
      </c>
      <c r="I33" s="293">
        <f>IF(OR(G33=0,G33=""),"",(G33/H33)-1)</f>
        <v>-0.14519363437576804</v>
      </c>
      <c r="J33" s="306">
        <f>SUM(J12:J31)</f>
        <v>45101.8</v>
      </c>
      <c r="K33" s="300">
        <f>SUM(K12:K31)</f>
        <v>57827.213</v>
      </c>
      <c r="M33" s="128" t="s">
        <v>31</v>
      </c>
      <c r="N33" s="306">
        <f>IF(SUM(N12:N31)=0,"",SUM(N12:N31))</f>
        <v>64383</v>
      </c>
      <c r="O33" s="306">
        <f>IF(OR(N33="",N33=0),"",(P33/N33)*10)</f>
        <v>44.54861997732321</v>
      </c>
      <c r="P33" s="306">
        <f>IF(SUM(P12:P31)=0,"",SUM(P12:P31))</f>
        <v>286817.38</v>
      </c>
      <c r="Q33" s="375">
        <f>IF(SUM(Q12:Q31)=0,"",SUM(Q12:Q31))</f>
        <v>229092.81900000002</v>
      </c>
    </row>
    <row r="34" spans="2:15" ht="13.5" thickTop="1">
      <c r="B34" s="129"/>
      <c r="C34" s="130"/>
      <c r="D34" s="130"/>
      <c r="E34" s="130"/>
      <c r="F34" s="130"/>
      <c r="G34" s="130"/>
      <c r="H34" s="131"/>
      <c r="I34" s="132"/>
      <c r="J34" s="133"/>
      <c r="O34" s="79"/>
    </row>
    <row r="35" spans="2:10" ht="12.75">
      <c r="B35" s="134" t="s">
        <v>32</v>
      </c>
      <c r="C35" s="135">
        <f>N33</f>
        <v>64383</v>
      </c>
      <c r="D35" s="135">
        <f>(E35/C35)*10</f>
        <v>44.54861997732321</v>
      </c>
      <c r="E35" s="135">
        <f>P33</f>
        <v>286817.38</v>
      </c>
      <c r="G35" s="135">
        <f>Q33</f>
        <v>229092.81900000002</v>
      </c>
      <c r="H35" s="149"/>
      <c r="I35" s="132"/>
      <c r="J35" s="133"/>
    </row>
    <row r="36" spans="2:10" ht="12.75">
      <c r="B36" s="134" t="s">
        <v>33</v>
      </c>
      <c r="C36" s="136"/>
      <c r="D36" s="137"/>
      <c r="E36" s="136"/>
      <c r="G36" s="136"/>
      <c r="H36" s="131"/>
      <c r="I36" s="132"/>
      <c r="J36" s="133"/>
    </row>
    <row r="37" spans="2:10" ht="12.75">
      <c r="B37" s="134" t="s">
        <v>34</v>
      </c>
      <c r="C37" s="138">
        <f>IF(OR(C33="",C33=0),"",(C33/C35)-1)</f>
        <v>0.05560474038177787</v>
      </c>
      <c r="D37" s="138">
        <f>IF(OR(D33="",D33=0),"",(D33/D35)-1)</f>
        <v>-0.20423042768019029</v>
      </c>
      <c r="E37" s="138">
        <f>IF(OR(E33="",E33=0),"",(E33/E35)-1)</f>
        <v>-0.15998186720762886</v>
      </c>
      <c r="G37" s="138">
        <f>IF(OR(G33="",G33=0),"",(G33/G35)-1)</f>
        <v>-0.14519363437576804</v>
      </c>
      <c r="H37" s="131"/>
      <c r="I37" s="132"/>
      <c r="J37" s="133"/>
    </row>
    <row r="38" ht="13.5" thickBot="1"/>
    <row r="39" spans="2:8" ht="12.75">
      <c r="B39" s="312" t="s">
        <v>0</v>
      </c>
      <c r="C39" s="197" t="s">
        <v>4</v>
      </c>
      <c r="D39" s="197" t="s">
        <v>4</v>
      </c>
      <c r="E39" s="198" t="s">
        <v>4</v>
      </c>
      <c r="F39" s="198" t="s">
        <v>4</v>
      </c>
      <c r="G39" s="199" t="s">
        <v>52</v>
      </c>
      <c r="H39" s="317" t="s">
        <v>53</v>
      </c>
    </row>
    <row r="40" spans="2:8" ht="12.75">
      <c r="B40" s="313"/>
      <c r="C40" s="202" t="s">
        <v>54</v>
      </c>
      <c r="D40" s="202" t="s">
        <v>54</v>
      </c>
      <c r="E40" s="203" t="s">
        <v>54</v>
      </c>
      <c r="F40" s="203" t="s">
        <v>54</v>
      </c>
      <c r="G40" s="204" t="s">
        <v>55</v>
      </c>
      <c r="H40" s="318" t="s">
        <v>56</v>
      </c>
    </row>
    <row r="41" spans="2:8" ht="12.75">
      <c r="B41" s="313"/>
      <c r="C41" s="206" t="s">
        <v>61</v>
      </c>
      <c r="D41" s="206" t="s">
        <v>62</v>
      </c>
      <c r="E41" s="207" t="s">
        <v>61</v>
      </c>
      <c r="F41" s="207" t="s">
        <v>62</v>
      </c>
      <c r="G41" s="204" t="s">
        <v>57</v>
      </c>
      <c r="H41" s="318" t="s">
        <v>14</v>
      </c>
    </row>
    <row r="42" spans="2:8" ht="12.75">
      <c r="B42" s="313"/>
      <c r="C42" s="208" t="s">
        <v>58</v>
      </c>
      <c r="D42" s="208" t="s">
        <v>58</v>
      </c>
      <c r="E42" s="209" t="s">
        <v>59</v>
      </c>
      <c r="F42" s="209" t="s">
        <v>59</v>
      </c>
      <c r="G42" s="210" t="s">
        <v>54</v>
      </c>
      <c r="H42" s="319"/>
    </row>
    <row r="43" spans="2:8" ht="12.75">
      <c r="B43" s="314" t="s">
        <v>15</v>
      </c>
      <c r="C43" s="212">
        <f>'[42]FE'!$AI168</f>
        <v>1423.3</v>
      </c>
      <c r="D43" s="213">
        <f>'[3]FE'!$AC168</f>
        <v>835.305</v>
      </c>
      <c r="E43" s="214">
        <f>IF(OR(G12="",G12=0),"",C43/G12)</f>
        <v>0.9988070175438596</v>
      </c>
      <c r="F43" s="215">
        <f>IF(OR(H12="",H12=0),"",D43/H12)</f>
        <v>0.903711437242036</v>
      </c>
      <c r="G43" s="216">
        <f aca="true" t="shared" si="8" ref="G43:G64">IF(OR(E43="",E43=0),"",(E43-F43)*100)</f>
        <v>9.509558030182363</v>
      </c>
      <c r="H43" s="320">
        <f>IF(E12="","",(G12/E12))</f>
        <v>0.4351145038167939</v>
      </c>
    </row>
    <row r="44" spans="2:8" ht="12.75">
      <c r="B44" s="314" t="s">
        <v>40</v>
      </c>
      <c r="C44" s="213">
        <f>'[42]FE'!$AI169</f>
        <v>191.70000000000005</v>
      </c>
      <c r="D44" s="213">
        <f>'[3]FE'!$AC169</f>
        <v>34.4</v>
      </c>
      <c r="E44" s="215">
        <f>IF(OR(G13="",G13=0),"",C44/G13)</f>
        <v>0.9585000000000002</v>
      </c>
      <c r="F44" s="215">
        <f>IF(OR(H13="",H13=0),"",D44/H13)</f>
        <v>0.3843575418994413</v>
      </c>
      <c r="G44" s="216">
        <f t="shared" si="8"/>
        <v>57.414245810055895</v>
      </c>
      <c r="H44" s="320">
        <f>IF(E13="","",(G13/E13))</f>
        <v>0.2103049421661409</v>
      </c>
    </row>
    <row r="45" spans="2:8" ht="12.75">
      <c r="B45" s="314" t="s">
        <v>16</v>
      </c>
      <c r="C45" s="213">
        <f>'[42]FE'!$AI170</f>
        <v>1713.9</v>
      </c>
      <c r="D45" s="213">
        <f>'[3]FE'!$AC170</f>
        <v>1646.6830000000002</v>
      </c>
      <c r="E45" s="215">
        <f aca="true" t="shared" si="9" ref="E45:F61">IF(OR(G14="",G14=0),"",C45/G14)</f>
        <v>0.9020526315789474</v>
      </c>
      <c r="F45" s="140">
        <f t="shared" si="9"/>
        <v>0.8665512095110595</v>
      </c>
      <c r="G45" s="216">
        <f t="shared" si="8"/>
        <v>3.5501422067887978</v>
      </c>
      <c r="H45" s="320">
        <f>IF(E14="","",(G14/E14))</f>
        <v>0.434981684981685</v>
      </c>
    </row>
    <row r="46" spans="2:8" ht="12.75">
      <c r="B46" s="314" t="s">
        <v>37</v>
      </c>
      <c r="C46" s="213">
        <f>'[42]FE'!$AI171</f>
        <v>307.1</v>
      </c>
      <c r="D46" s="213">
        <f>'[3]FE'!$AC171</f>
        <v>187.1</v>
      </c>
      <c r="E46" s="215">
        <f t="shared" si="9"/>
        <v>0.8774285714285714</v>
      </c>
      <c r="F46" s="140">
        <f t="shared" si="9"/>
        <v>0.740403640680649</v>
      </c>
      <c r="G46" s="216">
        <f t="shared" si="8"/>
        <v>13.702493074792244</v>
      </c>
      <c r="H46" s="320">
        <f>IF(E15="","",(G15/E15))</f>
        <v>0.20022883295194507</v>
      </c>
    </row>
    <row r="47" spans="2:8" ht="12.75">
      <c r="B47" s="314" t="s">
        <v>17</v>
      </c>
      <c r="C47" s="213">
        <f>'[42]FE'!$AI172</f>
        <v>16300.7</v>
      </c>
      <c r="D47" s="213">
        <f>'[3]FE'!$AC172</f>
        <v>14581.339000000002</v>
      </c>
      <c r="E47" s="215">
        <f t="shared" si="9"/>
        <v>0.8150350000000001</v>
      </c>
      <c r="F47" s="140">
        <f t="shared" si="9"/>
        <v>0.8519025683555438</v>
      </c>
      <c r="G47" s="216">
        <f t="shared" si="8"/>
        <v>-3.6867568355543723</v>
      </c>
      <c r="H47" s="320">
        <f aca="true" t="shared" si="10" ref="H47:H62">IF(E16="","",(G16/E16))</f>
        <v>0.7843137254901961</v>
      </c>
    </row>
    <row r="48" spans="2:8" ht="12.75">
      <c r="B48" s="314" t="s">
        <v>18</v>
      </c>
      <c r="C48" s="213">
        <f>'[42]FE'!$AI173</f>
        <v>47727.6</v>
      </c>
      <c r="D48" s="213">
        <f>'[3]FE'!$AC173</f>
        <v>62215.604</v>
      </c>
      <c r="E48" s="215">
        <f t="shared" si="9"/>
        <v>0.8462340425531915</v>
      </c>
      <c r="F48" s="140">
        <f t="shared" si="9"/>
        <v>0.8992371192922609</v>
      </c>
      <c r="G48" s="216">
        <f t="shared" si="8"/>
        <v>-5.3003076739069455</v>
      </c>
      <c r="H48" s="320">
        <f t="shared" si="10"/>
        <v>0.9608177172061328</v>
      </c>
    </row>
    <row r="49" spans="2:8" ht="12.75">
      <c r="B49" s="314" t="s">
        <v>19</v>
      </c>
      <c r="C49" s="213">
        <f>'[42]FE'!$AI174</f>
        <v>114.9</v>
      </c>
      <c r="D49" s="213">
        <f>'[3]FE'!$AC174</f>
        <v>154.296</v>
      </c>
      <c r="E49" s="215">
        <f t="shared" si="9"/>
        <v>0.5745</v>
      </c>
      <c r="F49" s="140">
        <f t="shared" si="9"/>
        <v>1</v>
      </c>
      <c r="G49" s="216">
        <f t="shared" si="8"/>
        <v>-42.55</v>
      </c>
      <c r="H49" s="320">
        <f t="shared" si="10"/>
        <v>0.7407407407407407</v>
      </c>
    </row>
    <row r="50" spans="2:8" ht="12.75">
      <c r="B50" s="314" t="s">
        <v>21</v>
      </c>
      <c r="C50" s="213">
        <f>'[42]FE'!$AI175</f>
        <v>175.60000000000002</v>
      </c>
      <c r="D50" s="213">
        <f>'[3]FE'!$AC175</f>
        <v>102.652</v>
      </c>
      <c r="E50" s="215">
        <f t="shared" si="9"/>
      </c>
      <c r="F50" s="140">
        <f t="shared" si="9"/>
        <v>1</v>
      </c>
      <c r="G50" s="216">
        <f t="shared" si="8"/>
      </c>
      <c r="H50" s="320">
        <f t="shared" si="10"/>
      </c>
    </row>
    <row r="51" spans="2:8" ht="12.75">
      <c r="B51" s="314" t="s">
        <v>35</v>
      </c>
      <c r="C51" s="213">
        <f>'[42]FE'!$AI176</f>
        <v>10634.800000000001</v>
      </c>
      <c r="D51" s="213">
        <f>'[3]FE'!$AC176</f>
        <v>16873.772</v>
      </c>
      <c r="E51" s="215">
        <f t="shared" si="9"/>
        <v>0.8825560165975105</v>
      </c>
      <c r="F51" s="140">
        <f t="shared" si="9"/>
        <v>0.9184678156070115</v>
      </c>
      <c r="G51" s="216">
        <f t="shared" si="8"/>
        <v>-3.5911799009501033</v>
      </c>
      <c r="H51" s="320">
        <f t="shared" si="10"/>
        <v>0.796957671957672</v>
      </c>
    </row>
    <row r="52" spans="2:8" ht="12.75">
      <c r="B52" s="314" t="s">
        <v>22</v>
      </c>
      <c r="C52" s="213">
        <f>'[42]FE'!$AI177</f>
        <v>2192.7000000000003</v>
      </c>
      <c r="D52" s="213">
        <f>'[3]FE'!$AC177</f>
        <v>1374.56</v>
      </c>
      <c r="E52" s="215">
        <f t="shared" si="9"/>
        <v>0.7309000000000001</v>
      </c>
      <c r="F52" s="140">
        <f t="shared" si="9"/>
        <v>0.7079485581553453</v>
      </c>
      <c r="G52" s="216">
        <f t="shared" si="8"/>
        <v>2.2951441844654807</v>
      </c>
      <c r="H52" s="320">
        <f t="shared" si="10"/>
        <v>0.5291005291005291</v>
      </c>
    </row>
    <row r="53" spans="2:8" ht="12.75">
      <c r="B53" s="314" t="s">
        <v>38</v>
      </c>
      <c r="C53" s="213">
        <f>'[42]FE'!$AI178</f>
        <v>15.9</v>
      </c>
      <c r="D53" s="213">
        <f>'[3]FE'!$AC178</f>
        <v>0</v>
      </c>
      <c r="E53" s="215">
        <f t="shared" si="9"/>
      </c>
      <c r="F53" s="140">
        <f t="shared" si="9"/>
      </c>
      <c r="G53" s="216">
        <f t="shared" si="8"/>
      </c>
      <c r="H53" s="320">
        <f t="shared" si="10"/>
      </c>
    </row>
    <row r="54" spans="2:8" ht="12.75">
      <c r="B54" s="314" t="s">
        <v>23</v>
      </c>
      <c r="C54" s="213">
        <f>'[42]FE'!$AI179</f>
        <v>1360.4</v>
      </c>
      <c r="D54" s="213">
        <f>'[3]FE'!$AC179</f>
        <v>1325.34</v>
      </c>
      <c r="E54" s="215">
        <f t="shared" si="9"/>
        <v>0.978705035971223</v>
      </c>
      <c r="F54" s="140">
        <f t="shared" si="9"/>
        <v>0.9186143225484488</v>
      </c>
      <c r="G54" s="216">
        <f t="shared" si="8"/>
        <v>6.009071342277428</v>
      </c>
      <c r="H54" s="320">
        <f t="shared" si="10"/>
        <v>0.33904092882579634</v>
      </c>
    </row>
    <row r="55" spans="2:8" ht="12.75">
      <c r="B55" s="314" t="s">
        <v>24</v>
      </c>
      <c r="C55" s="213">
        <f>'[42]FE'!$AI180</f>
        <v>1619.9</v>
      </c>
      <c r="D55" s="213">
        <f>'[3]FE'!$AC180</f>
        <v>2301.455</v>
      </c>
      <c r="E55" s="215">
        <f t="shared" si="9"/>
        <v>0.8999444444444445</v>
      </c>
      <c r="F55" s="140">
        <f t="shared" si="9"/>
        <v>0.9325730239418442</v>
      </c>
      <c r="G55" s="216">
        <f t="shared" si="8"/>
        <v>-3.2628579497399612</v>
      </c>
      <c r="H55" s="320">
        <f t="shared" si="10"/>
        <v>0.24112525117213665</v>
      </c>
    </row>
    <row r="56" spans="2:8" ht="12.75">
      <c r="B56" s="314" t="s">
        <v>25</v>
      </c>
      <c r="C56" s="213">
        <f>'[42]FE'!$AI181</f>
        <v>5442</v>
      </c>
      <c r="D56" s="213">
        <f>'[3]FE'!$AC181</f>
        <v>4460.899</v>
      </c>
      <c r="E56" s="215">
        <f t="shared" si="9"/>
        <v>0.8503125</v>
      </c>
      <c r="F56" s="140">
        <f t="shared" si="9"/>
        <v>0.8635749171590086</v>
      </c>
      <c r="G56" s="216">
        <f t="shared" si="8"/>
        <v>-1.3262417159008555</v>
      </c>
      <c r="H56" s="320">
        <f t="shared" si="10"/>
        <v>0.5565217391304348</v>
      </c>
    </row>
    <row r="57" spans="2:8" ht="12.75">
      <c r="B57" s="314" t="s">
        <v>26</v>
      </c>
      <c r="C57" s="213">
        <f>'[42]FE'!$AI182</f>
        <v>33831.9</v>
      </c>
      <c r="D57" s="213">
        <f>'[3]FE'!$AC182</f>
        <v>53413.24699999999</v>
      </c>
      <c r="E57" s="215">
        <f t="shared" si="9"/>
        <v>0.7307105831533478</v>
      </c>
      <c r="F57" s="140">
        <f t="shared" si="9"/>
        <v>0.8592423333209412</v>
      </c>
      <c r="G57" s="216">
        <f t="shared" si="8"/>
        <v>-12.853175016759344</v>
      </c>
      <c r="H57" s="320">
        <f t="shared" si="10"/>
        <v>0.944416114227435</v>
      </c>
    </row>
    <row r="58" spans="2:8" ht="12.75">
      <c r="B58" s="314" t="s">
        <v>27</v>
      </c>
      <c r="C58" s="213">
        <f>'[42]FE'!$AI183</f>
        <v>1316.4</v>
      </c>
      <c r="D58" s="213">
        <f>'[3]FE'!$AC183</f>
        <v>749.139</v>
      </c>
      <c r="E58" s="215">
        <f t="shared" si="9"/>
        <v>0.9539130434782609</v>
      </c>
      <c r="F58" s="140">
        <f t="shared" si="9"/>
        <v>0.7849870013925957</v>
      </c>
      <c r="G58" s="216">
        <f t="shared" si="8"/>
        <v>16.89260420856652</v>
      </c>
      <c r="H58" s="320">
        <f t="shared" si="10"/>
        <v>0.41717049576783555</v>
      </c>
    </row>
    <row r="59" spans="2:8" ht="12.75">
      <c r="B59" s="314" t="s">
        <v>28</v>
      </c>
      <c r="C59" s="213">
        <f>'[42]FE'!$AI184</f>
        <v>20976.100000000002</v>
      </c>
      <c r="D59" s="213">
        <f>'[3]FE'!$AC184</f>
        <v>23829.389</v>
      </c>
      <c r="E59" s="215">
        <f t="shared" si="9"/>
        <v>0.806773076923077</v>
      </c>
      <c r="F59" s="140">
        <f t="shared" si="9"/>
        <v>0.8057798859266412</v>
      </c>
      <c r="G59" s="216">
        <f t="shared" si="8"/>
        <v>0.09931909964357999</v>
      </c>
      <c r="H59" s="320">
        <f>IF(E28="","",(G28/E28))</f>
        <v>0.9062706960856077</v>
      </c>
    </row>
    <row r="60" spans="2:8" ht="12.75">
      <c r="B60" s="314" t="s">
        <v>39</v>
      </c>
      <c r="C60" s="213">
        <f>'[42]FE'!$AI185</f>
        <v>14180.7</v>
      </c>
      <c r="D60" s="213">
        <f>'[3]FE'!$AC185</f>
        <v>14085.087</v>
      </c>
      <c r="E60" s="215">
        <f t="shared" si="9"/>
        <v>0.9178446601941748</v>
      </c>
      <c r="F60" s="140">
        <f t="shared" si="9"/>
        <v>0.9297379858098502</v>
      </c>
      <c r="G60" s="216">
        <f t="shared" si="8"/>
        <v>-1.1893325615675465</v>
      </c>
      <c r="H60" s="320">
        <f>IF(E29="","",(G29/E29))</f>
        <v>0.9596273291925466</v>
      </c>
    </row>
    <row r="61" spans="2:8" ht="12.75">
      <c r="B61" s="314" t="s">
        <v>29</v>
      </c>
      <c r="C61" s="213">
        <f>'[42]FE'!$AI186</f>
        <v>1330.7000000000003</v>
      </c>
      <c r="D61" s="213">
        <f>'[3]FE'!$AC186</f>
        <v>1805.008</v>
      </c>
      <c r="E61" s="215">
        <f t="shared" si="9"/>
        <v>0.8871333333333336</v>
      </c>
      <c r="F61" s="140">
        <f t="shared" si="9"/>
        <v>0.8659272336505988</v>
      </c>
      <c r="G61" s="216">
        <f t="shared" si="8"/>
        <v>2.120609968273479</v>
      </c>
      <c r="H61" s="320">
        <f t="shared" si="10"/>
        <v>0.303459437588509</v>
      </c>
    </row>
    <row r="62" spans="2:8" ht="12.75">
      <c r="B62" s="314" t="s">
        <v>30</v>
      </c>
      <c r="C62" s="213">
        <f>'[42]FE'!$AI187</f>
        <v>82.1</v>
      </c>
      <c r="D62" s="213">
        <f>'[3]FE'!$AC187</f>
        <v>51.693</v>
      </c>
      <c r="E62" s="215">
        <f>IF(OR(G31="",G31=0),"",C62/G31)</f>
        <v>0.9658823529411764</v>
      </c>
      <c r="F62" s="140">
        <f>IF(OR(H31="",H31=0),"",D62/H31)</f>
        <v>1</v>
      </c>
      <c r="G62" s="216">
        <f t="shared" si="8"/>
        <v>-3.4117647058823586</v>
      </c>
      <c r="H62" s="320">
        <f t="shared" si="10"/>
        <v>0.425</v>
      </c>
    </row>
    <row r="63" spans="2:8" ht="12.75">
      <c r="B63" s="314"/>
      <c r="C63" s="213"/>
      <c r="D63" s="213"/>
      <c r="E63" s="216"/>
      <c r="F63" s="215">
        <f>IF(OR(H32="",H32=0),"",D63/H32)</f>
      </c>
      <c r="G63" s="216"/>
      <c r="H63" s="320"/>
    </row>
    <row r="64" spans="2:8" ht="13.5" thickBot="1">
      <c r="B64" s="315" t="s">
        <v>31</v>
      </c>
      <c r="C64" s="219">
        <f>IF(SUM(C43:C62)=0,"",SUM(C43:C62))</f>
        <v>160938.40000000002</v>
      </c>
      <c r="D64" s="219">
        <f>IF(SUM(D43:D62)=0,"",SUM(D43:D62))</f>
        <v>200026.968</v>
      </c>
      <c r="E64" s="220">
        <f>IF(OR(G33="",G33=0),"",C64/G33)</f>
        <v>0.8218270949292755</v>
      </c>
      <c r="F64" s="220">
        <f>IF(OR(H33="",H33=0),"",D64/H33)</f>
        <v>0.873126311305288</v>
      </c>
      <c r="G64" s="221">
        <f t="shared" si="8"/>
        <v>-5.129921637601242</v>
      </c>
      <c r="H64" s="369">
        <f>IF(E33="","",(G33/E33))</f>
        <v>0.8128026271334876</v>
      </c>
    </row>
  </sheetData>
  <mergeCells count="3">
    <mergeCell ref="C8:F8"/>
    <mergeCell ref="B8:B11"/>
    <mergeCell ref="B39:B4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patrice.salle</dc:creator>
  <cp:keywords/>
  <dc:description/>
  <cp:lastModifiedBy>patrice.salle</cp:lastModifiedBy>
  <dcterms:created xsi:type="dcterms:W3CDTF">2014-02-24T13:11:46Z</dcterms:created>
  <dcterms:modified xsi:type="dcterms:W3CDTF">2014-02-24T14:10:26Z</dcterms:modified>
  <cp:category/>
  <cp:version/>
  <cp:contentType/>
  <cp:contentStatus/>
</cp:coreProperties>
</file>