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10170" windowHeight="6315" tabRatio="538" activeTab="0"/>
  </bookViews>
  <sheets>
    <sheet name="bilan colza 2014-15" sheetId="1" r:id="rId1"/>
    <sheet name="bilan tournesol 2014-15" sheetId="2" r:id="rId2"/>
    <sheet name="bilan soja 2014-15" sheetId="3" r:id="rId3"/>
    <sheet name="bilan pois 2014-15" sheetId="4" r:id="rId4"/>
    <sheet name="bilan féverole 2014-1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>#REF!</definedName>
    <definedName name="gg">#REF!</definedName>
    <definedName name="ggg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>#REF!</definedName>
    <definedName name="surf_1">#REF!</definedName>
    <definedName name="surf_3">#REF!</definedName>
    <definedName name="surf_5">#REF!</definedName>
    <definedName name="surf_7">#REF!</definedName>
  </definedNames>
  <calcPr fullCalcOnLoad="1"/>
</workbook>
</file>

<file path=xl/sharedStrings.xml><?xml version="1.0" encoding="utf-8"?>
<sst xmlns="http://schemas.openxmlformats.org/spreadsheetml/2006/main" count="331" uniqueCount="185">
  <si>
    <t>Bilan prévisionnel tournesol</t>
  </si>
  <si>
    <t>En milliers de tonnes</t>
  </si>
  <si>
    <t>RESSOURCES</t>
  </si>
  <si>
    <t>dont non commercialisée</t>
  </si>
  <si>
    <t>report non collecté</t>
  </si>
  <si>
    <t>RESSOURCES  pour le Marché</t>
  </si>
  <si>
    <t>stock de report</t>
  </si>
  <si>
    <t>collecte</t>
  </si>
  <si>
    <t>dont semences</t>
  </si>
  <si>
    <t>importations</t>
  </si>
  <si>
    <t xml:space="preserve">UE </t>
  </si>
  <si>
    <t>pays tiers</t>
  </si>
  <si>
    <t>TOTAL DES RESSOURCES</t>
  </si>
  <si>
    <t>UTILISATIONS</t>
  </si>
  <si>
    <t>Transformations</t>
  </si>
  <si>
    <t>trituration**</t>
  </si>
  <si>
    <t>incorporation</t>
  </si>
  <si>
    <t>utilisation semences</t>
  </si>
  <si>
    <t>freinte</t>
  </si>
  <si>
    <t>Exportations</t>
  </si>
  <si>
    <t>UE</t>
  </si>
  <si>
    <t>TOTAL DES UTILISATIONS</t>
  </si>
  <si>
    <t>STOCKS au 30 juin*</t>
  </si>
  <si>
    <t>dont stock collecteurs</t>
  </si>
  <si>
    <t>dont stock FAB</t>
  </si>
  <si>
    <t>dont stock Triturateurs</t>
  </si>
  <si>
    <t>Sources : Estimations FranceAgriMer - Commission bilans et Douanes - GNIS</t>
  </si>
  <si>
    <t>** Y compris non adhérents à Huileries de France</t>
  </si>
  <si>
    <r>
      <t xml:space="preserve">2010-11 </t>
    </r>
    <r>
      <rPr>
        <sz val="8"/>
        <rFont val="Arial"/>
        <family val="2"/>
      </rPr>
      <t>Prévisionnel septembre 10</t>
    </r>
  </si>
  <si>
    <t>extrusion</t>
  </si>
  <si>
    <t>Bilan prévisionnel soja</t>
  </si>
  <si>
    <t>autres utilisations (alimentation humaine)</t>
  </si>
  <si>
    <t>ajustement statistique</t>
  </si>
  <si>
    <t>Bilan prévisionnel colza</t>
  </si>
  <si>
    <t>dont stock FAB, intermédiaires</t>
  </si>
  <si>
    <r>
      <t xml:space="preserve">2010-2011 </t>
    </r>
    <r>
      <rPr>
        <sz val="8"/>
        <rFont val="Arial"/>
        <family val="2"/>
      </rPr>
      <t>Provisoire             juin 2011</t>
    </r>
  </si>
  <si>
    <t xml:space="preserve">2009-10 </t>
  </si>
  <si>
    <r>
      <t xml:space="preserve">2011-12 </t>
    </r>
    <r>
      <rPr>
        <sz val="8"/>
        <rFont val="Arial"/>
        <family val="2"/>
      </rPr>
      <t>Prévisionnel    sept 2011</t>
    </r>
  </si>
  <si>
    <r>
      <t xml:space="preserve">2010-11 </t>
    </r>
    <r>
      <rPr>
        <sz val="8"/>
        <rFont val="Arial"/>
        <family val="2"/>
      </rPr>
      <t>Provisoire            juin 2011</t>
    </r>
  </si>
  <si>
    <t>dont stock FAB et intermédiaires</t>
  </si>
  <si>
    <t>Bilan prévisionnel pois</t>
  </si>
  <si>
    <t>UE *</t>
  </si>
  <si>
    <t>incorporation **</t>
  </si>
  <si>
    <t>autres ***</t>
  </si>
  <si>
    <t>alimentation humaine et ingrédients non alimentaires</t>
  </si>
  <si>
    <t>** Chiffres issus des déclarations des FAB - état 13</t>
  </si>
  <si>
    <t>*** Y compris achats directs des éleveurs auprès des collecteurs</t>
  </si>
  <si>
    <t>Bilan prévisionnel féverole</t>
  </si>
  <si>
    <t>UE  *</t>
  </si>
  <si>
    <t>autres  ***</t>
  </si>
  <si>
    <t>alimentation humaine</t>
  </si>
  <si>
    <t>2009-10</t>
  </si>
  <si>
    <r>
      <t xml:space="preserve">2011-12 </t>
    </r>
    <r>
      <rPr>
        <sz val="8"/>
        <rFont val="Arial"/>
        <family val="2"/>
      </rPr>
      <t>Prévisionnel    nov 2011</t>
    </r>
  </si>
  <si>
    <t xml:space="preserve">2008-09 </t>
  </si>
  <si>
    <t>2007-08</t>
  </si>
  <si>
    <r>
      <t xml:space="preserve">2011-12 </t>
    </r>
    <r>
      <rPr>
        <sz val="8"/>
        <rFont val="Arial"/>
        <family val="2"/>
      </rPr>
      <t>Previsionnel             nov 2011</t>
    </r>
  </si>
  <si>
    <r>
      <t xml:space="preserve">2011-12 </t>
    </r>
    <r>
      <rPr>
        <sz val="8"/>
        <rFont val="Arial"/>
        <family val="2"/>
      </rPr>
      <t>Previsionnel             sept 2011</t>
    </r>
  </si>
  <si>
    <t xml:space="preserve">2009-10      </t>
  </si>
  <si>
    <t>ratio stocks/utilisations</t>
  </si>
  <si>
    <r>
      <t xml:space="preserve">2011-12 </t>
    </r>
    <r>
      <rPr>
        <sz val="8"/>
        <rFont val="Arial"/>
        <family val="2"/>
      </rPr>
      <t>Previsionnel             fev  2012</t>
    </r>
  </si>
  <si>
    <r>
      <t xml:space="preserve">2011-12 </t>
    </r>
    <r>
      <rPr>
        <sz val="8"/>
        <rFont val="Arial"/>
        <family val="2"/>
      </rPr>
      <t>Prévisionnel   fev 2012</t>
    </r>
  </si>
  <si>
    <r>
      <t xml:space="preserve">2011-12 </t>
    </r>
    <r>
      <rPr>
        <sz val="8"/>
        <rFont val="Arial"/>
        <family val="2"/>
      </rPr>
      <t>Previsionnel            juin 2012</t>
    </r>
  </si>
  <si>
    <r>
      <t xml:space="preserve">2011-12 </t>
    </r>
    <r>
      <rPr>
        <sz val="8"/>
        <rFont val="Arial"/>
        <family val="2"/>
      </rPr>
      <t>Prévisionnel   juin 2012</t>
    </r>
  </si>
  <si>
    <r>
      <t xml:space="preserve">2012-13 </t>
    </r>
    <r>
      <rPr>
        <sz val="8"/>
        <rFont val="Arial"/>
        <family val="2"/>
      </rPr>
      <t>Prévisionnel      sept 2012</t>
    </r>
  </si>
  <si>
    <r>
      <t xml:space="preserve">2012-13 </t>
    </r>
    <r>
      <rPr>
        <sz val="9"/>
        <rFont val="Arial"/>
        <family val="2"/>
      </rPr>
      <t>Prévisionnel      sept  2012</t>
    </r>
  </si>
  <si>
    <r>
      <t xml:space="preserve">2011-12 </t>
    </r>
    <r>
      <rPr>
        <sz val="9"/>
        <rFont val="Arial"/>
        <family val="2"/>
      </rPr>
      <t>Prévisionnel       juin  2012</t>
    </r>
  </si>
  <si>
    <r>
      <t xml:space="preserve">2011-12 </t>
    </r>
    <r>
      <rPr>
        <sz val="9"/>
        <rFont val="Arial"/>
        <family val="2"/>
      </rPr>
      <t>Prévisionnel        fev 2012</t>
    </r>
  </si>
  <si>
    <r>
      <t xml:space="preserve">2011-12 </t>
    </r>
    <r>
      <rPr>
        <sz val="9"/>
        <rFont val="Arial"/>
        <family val="2"/>
      </rPr>
      <t>Prévisionnel       nov 2011</t>
    </r>
  </si>
  <si>
    <r>
      <t xml:space="preserve">2010-11 </t>
    </r>
    <r>
      <rPr>
        <sz val="9"/>
        <rFont val="Arial"/>
        <family val="2"/>
      </rPr>
      <t>Provisoire       nov 2011</t>
    </r>
  </si>
  <si>
    <r>
      <t xml:space="preserve">2010-11 </t>
    </r>
    <r>
      <rPr>
        <sz val="9"/>
        <rFont val="Arial"/>
        <family val="2"/>
      </rPr>
      <t>Prévisionnel    juin 2011</t>
    </r>
  </si>
  <si>
    <r>
      <t xml:space="preserve">2011-12 </t>
    </r>
    <r>
      <rPr>
        <sz val="9"/>
        <rFont val="Arial"/>
        <family val="2"/>
      </rPr>
      <t>Prévisionnel         juin 12</t>
    </r>
  </si>
  <si>
    <r>
      <t xml:space="preserve">2011-12 </t>
    </r>
    <r>
      <rPr>
        <sz val="9"/>
        <rFont val="Arial"/>
        <family val="2"/>
      </rPr>
      <t>Prévisionnel         fev 12</t>
    </r>
  </si>
  <si>
    <r>
      <t xml:space="preserve">2011-12 </t>
    </r>
    <r>
      <rPr>
        <sz val="9"/>
        <rFont val="Arial"/>
        <family val="2"/>
      </rPr>
      <t>Prévisionnel       nov 11</t>
    </r>
  </si>
  <si>
    <r>
      <t xml:space="preserve">2010-11 </t>
    </r>
    <r>
      <rPr>
        <sz val="9"/>
        <rFont val="Arial"/>
        <family val="2"/>
      </rPr>
      <t>Prévisionnel    juin 11</t>
    </r>
  </si>
  <si>
    <r>
      <t xml:space="preserve">2010-11 </t>
    </r>
    <r>
      <rPr>
        <sz val="9"/>
        <rFont val="Arial"/>
        <family val="2"/>
      </rPr>
      <t>Prévisionnel septembre 10</t>
    </r>
  </si>
  <si>
    <r>
      <t xml:space="preserve">2011-12 </t>
    </r>
    <r>
      <rPr>
        <sz val="9"/>
        <rFont val="Arial"/>
        <family val="2"/>
      </rPr>
      <t>Prévisionnel            juin  2012</t>
    </r>
  </si>
  <si>
    <r>
      <t xml:space="preserve">2011-12 </t>
    </r>
    <r>
      <rPr>
        <sz val="9"/>
        <rFont val="Arial"/>
        <family val="2"/>
      </rPr>
      <t>Prévisionnel            fev  2012</t>
    </r>
  </si>
  <si>
    <r>
      <t xml:space="preserve">2011-12 </t>
    </r>
    <r>
      <rPr>
        <sz val="9"/>
        <rFont val="Arial"/>
        <family val="2"/>
      </rPr>
      <t>Prévisionnel            nov 2011</t>
    </r>
  </si>
  <si>
    <r>
      <t xml:space="preserve">2010-2011 </t>
    </r>
    <r>
      <rPr>
        <sz val="9"/>
        <rFont val="Arial"/>
        <family val="2"/>
      </rPr>
      <t>Provisoire             juin 2011</t>
    </r>
  </si>
  <si>
    <t>STOCKS au 30 juin</t>
  </si>
  <si>
    <r>
      <t xml:space="preserve">2012-13       </t>
    </r>
    <r>
      <rPr>
        <sz val="8"/>
        <rFont val="Arial"/>
        <family val="2"/>
      </rPr>
      <t>Prévisionnel sept 2012</t>
    </r>
  </si>
  <si>
    <r>
      <t xml:space="preserve">2012-13 </t>
    </r>
    <r>
      <rPr>
        <sz val="8"/>
        <rFont val="Arial"/>
        <family val="2"/>
      </rPr>
      <t>Prévisionnel      janv 2013</t>
    </r>
  </si>
  <si>
    <t>Importations</t>
  </si>
  <si>
    <r>
      <t xml:space="preserve">2012-13       </t>
    </r>
    <r>
      <rPr>
        <sz val="8"/>
        <rFont val="Arial"/>
        <family val="2"/>
      </rPr>
      <t>Prévisionnel janv 2013</t>
    </r>
  </si>
  <si>
    <r>
      <t xml:space="preserve">2012-13 </t>
    </r>
    <r>
      <rPr>
        <sz val="9"/>
        <rFont val="Arial"/>
        <family val="2"/>
      </rPr>
      <t>Prévisionnel      janv 2013</t>
    </r>
  </si>
  <si>
    <t>% réalisation  par rapport à la production</t>
  </si>
  <si>
    <r>
      <t xml:space="preserve">2012-13 </t>
    </r>
    <r>
      <rPr>
        <sz val="8"/>
        <rFont val="Arial"/>
        <family val="2"/>
      </rPr>
      <t>Prévisionnel     mars 2013</t>
    </r>
  </si>
  <si>
    <r>
      <t xml:space="preserve">2012-13       </t>
    </r>
    <r>
      <rPr>
        <sz val="8"/>
        <rFont val="Arial"/>
        <family val="2"/>
      </rPr>
      <t>Prévisionnel mars 2013</t>
    </r>
  </si>
  <si>
    <t xml:space="preserve">collecte </t>
  </si>
  <si>
    <t>% réalisation par rapport à la production</t>
  </si>
  <si>
    <r>
      <t xml:space="preserve">2012-13 </t>
    </r>
    <r>
      <rPr>
        <sz val="9"/>
        <rFont val="Arial"/>
        <family val="2"/>
      </rPr>
      <t>Prévisionnel      mars  2013</t>
    </r>
  </si>
  <si>
    <r>
      <t xml:space="preserve">2012-13 </t>
    </r>
    <r>
      <rPr>
        <sz val="9"/>
        <rFont val="Arial"/>
        <family val="2"/>
      </rPr>
      <t>Prévisionnel         juin 2013</t>
    </r>
  </si>
  <si>
    <r>
      <t xml:space="preserve">2012-13       </t>
    </r>
    <r>
      <rPr>
        <sz val="8"/>
        <rFont val="Arial"/>
        <family val="2"/>
      </rPr>
      <t>Prévisionnel juin 2013</t>
    </r>
  </si>
  <si>
    <r>
      <t xml:space="preserve">2012-13 </t>
    </r>
    <r>
      <rPr>
        <sz val="9"/>
        <rFont val="Arial"/>
        <family val="2"/>
      </rPr>
      <t>Prévisionnel      juin  2013</t>
    </r>
  </si>
  <si>
    <r>
      <t xml:space="preserve">2012-13 </t>
    </r>
    <r>
      <rPr>
        <sz val="9"/>
        <rFont val="Arial"/>
        <family val="2"/>
      </rPr>
      <t>Prévisionnel     juin  2013</t>
    </r>
  </si>
  <si>
    <r>
      <t xml:space="preserve">2012-13 </t>
    </r>
    <r>
      <rPr>
        <sz val="8"/>
        <rFont val="Arial"/>
        <family val="2"/>
      </rPr>
      <t>Provisoire   septembre 2013</t>
    </r>
  </si>
  <si>
    <r>
      <t xml:space="preserve">2013-14 </t>
    </r>
    <r>
      <rPr>
        <sz val="9"/>
        <rFont val="Arial"/>
        <family val="2"/>
      </rPr>
      <t>Prévisionnel septembre 2013</t>
    </r>
  </si>
  <si>
    <t xml:space="preserve">ajustement statistique </t>
  </si>
  <si>
    <t>* UE 28 pour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</si>
  <si>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septembre 2013</t>
    </r>
  </si>
  <si>
    <r>
      <t xml:space="preserve">2012-13       </t>
    </r>
    <r>
      <rPr>
        <sz val="8"/>
        <rFont val="Arial"/>
        <family val="2"/>
      </rPr>
      <t>Provisoire septembre 2013</t>
    </r>
  </si>
  <si>
    <t>* UE 28 depuis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</si>
  <si>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juin 2013</t>
    </r>
  </si>
  <si>
    <r>
      <t xml:space="preserve">2013-14       </t>
    </r>
    <r>
      <rPr>
        <sz val="9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</si>
  <si>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septembre 2013</t>
    </r>
  </si>
  <si>
    <r>
      <t>2013-14</t>
    </r>
    <r>
      <rPr>
        <sz val="9"/>
        <rFont val="Arial"/>
        <family val="2"/>
      </rPr>
      <t xml:space="preserve"> Prévisionnel      juin  2013</t>
    </r>
  </si>
  <si>
    <r>
      <t>2013-14</t>
    </r>
    <r>
      <rPr>
        <sz val="9"/>
        <rFont val="Arial"/>
        <family val="2"/>
      </rPr>
      <t xml:space="preserve"> Prévisionnel      septembre  2013</t>
    </r>
  </si>
  <si>
    <r>
      <t xml:space="preserve">2013-14  </t>
    </r>
    <r>
      <rPr>
        <sz val="9"/>
        <rFont val="Arial"/>
        <family val="2"/>
      </rPr>
      <t>Prévisionnel     juin  2013</t>
    </r>
  </si>
  <si>
    <r>
      <t xml:space="preserve">2013-14  </t>
    </r>
    <r>
      <rPr>
        <sz val="9"/>
        <rFont val="Arial"/>
        <family val="2"/>
      </rPr>
      <t>Prévisionnel     septembre  2013</t>
    </r>
  </si>
  <si>
    <r>
      <t xml:space="preserve">2013-14 </t>
    </r>
    <r>
      <rPr>
        <sz val="9"/>
        <rFont val="Arial"/>
        <family val="2"/>
      </rPr>
      <t>Prévisionnel janvier 2014</t>
    </r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</si>
  <si>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janvier 2014</t>
    </r>
  </si>
  <si>
    <r>
      <t xml:space="preserve">2013-14      </t>
    </r>
    <r>
      <rPr>
        <sz val="8"/>
        <rFont val="Arial"/>
        <family val="2"/>
      </rPr>
      <t>Prévisionnel janvier 2014</t>
    </r>
  </si>
  <si>
    <r>
      <t>2013-14</t>
    </r>
    <r>
      <rPr>
        <sz val="9"/>
        <rFont val="Arial"/>
        <family val="2"/>
      </rPr>
      <t xml:space="preserve"> Prévisionnel      janvier  2014</t>
    </r>
  </si>
  <si>
    <r>
      <t xml:space="preserve">2013-14  </t>
    </r>
    <r>
      <rPr>
        <sz val="9"/>
        <rFont val="Arial"/>
        <family val="2"/>
      </rPr>
      <t>Prévisionnel     janvier  2014</t>
    </r>
  </si>
  <si>
    <r>
      <t xml:space="preserve">2012-13 </t>
    </r>
    <r>
      <rPr>
        <sz val="8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</si>
  <si>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mars 2014</t>
    </r>
  </si>
  <si>
    <r>
      <t xml:space="preserve">2013-14  </t>
    </r>
    <r>
      <rPr>
        <sz val="9"/>
        <rFont val="Arial"/>
        <family val="2"/>
      </rPr>
      <t>Prévisionnel     mars 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</si>
  <si>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mars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</si>
  <si>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mai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</si>
  <si>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mars 2014</t>
    </r>
  </si>
  <si>
    <r>
      <t>2012-13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Provisoire       septembre 2013</t>
    </r>
  </si>
  <si>
    <r>
      <t xml:space="preserve">2013-14 </t>
    </r>
    <r>
      <rPr>
        <sz val="8"/>
        <rFont val="Arial"/>
        <family val="2"/>
      </rPr>
      <t>Prévisionnel mai 2014</t>
    </r>
  </si>
  <si>
    <r>
      <t>2012-13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Provisoire      septembre 2013</t>
    </r>
  </si>
  <si>
    <r>
      <t>2013-14</t>
    </r>
    <r>
      <rPr>
        <sz val="8"/>
        <rFont val="Arial"/>
        <family val="2"/>
      </rPr>
      <t xml:space="preserve"> Prévisionnel     mars  2014</t>
    </r>
  </si>
  <si>
    <t>2006/07</t>
  </si>
  <si>
    <t>% réalisation par rapport à la collecte prévue</t>
  </si>
  <si>
    <t>% par rapport à la production</t>
  </si>
  <si>
    <t>% réalisation  par rapport à la collecte prévue</t>
  </si>
  <si>
    <t>ajustement</t>
  </si>
  <si>
    <t>début de la récolte fin septembre</t>
  </si>
  <si>
    <t>Récolte entre celle du tournesol et du maïs</t>
  </si>
  <si>
    <t>récolte fin juillet, courant août</t>
  </si>
  <si>
    <t>début récolte juillet</t>
  </si>
  <si>
    <t>Date de récolte juillet, début août comme le blé</t>
  </si>
  <si>
    <r>
      <t xml:space="preserve">2014-15 </t>
    </r>
    <r>
      <rPr>
        <sz val="8"/>
        <rFont val="Arial"/>
        <family val="2"/>
      </rPr>
      <t>Première estimation mai 2014</t>
    </r>
  </si>
  <si>
    <r>
      <t xml:space="preserve">2013-14  </t>
    </r>
    <r>
      <rPr>
        <sz val="9"/>
        <rFont val="Arial"/>
        <family val="2"/>
      </rPr>
      <t xml:space="preserve">Prévisionnel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juin  2013</t>
    </r>
  </si>
  <si>
    <r>
      <t xml:space="preserve">2012-13 </t>
    </r>
    <r>
      <rPr>
        <sz val="9"/>
        <rFont val="Arial"/>
        <family val="2"/>
      </rPr>
      <t>Prévisionnel          septembre 2012</t>
    </r>
  </si>
  <si>
    <r>
      <t xml:space="preserve">2012-13 </t>
    </r>
    <r>
      <rPr>
        <sz val="9"/>
        <rFont val="Arial"/>
        <family val="2"/>
      </rPr>
      <t>Prévisionnel          janvier 2013</t>
    </r>
  </si>
  <si>
    <r>
      <t xml:space="preserve">2012-13 </t>
    </r>
    <r>
      <rPr>
        <sz val="9"/>
        <rFont val="Arial"/>
        <family val="2"/>
      </rPr>
      <t>Prévisionnel          mars 2013</t>
    </r>
  </si>
  <si>
    <r>
      <t xml:space="preserve">2012-13 </t>
    </r>
    <r>
      <rPr>
        <sz val="9"/>
        <rFont val="Arial"/>
        <family val="2"/>
      </rPr>
      <t>Provisoire   septembre 2013</t>
    </r>
  </si>
  <si>
    <r>
      <t xml:space="preserve">2013-14 </t>
    </r>
    <r>
      <rPr>
        <sz val="9"/>
        <rFont val="Arial"/>
        <family val="2"/>
      </rPr>
      <t>Prévisionnel mai 2014</t>
    </r>
  </si>
  <si>
    <r>
      <t>2014-15</t>
    </r>
    <r>
      <rPr>
        <sz val="9"/>
        <rFont val="Arial"/>
        <family val="2"/>
      </rPr>
      <t xml:space="preserve"> Première estimation mai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</si>
  <si>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</si>
  <si>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>2014-15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</si>
  <si>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 xml:space="preserve">2014-15 </t>
    </r>
    <r>
      <rPr>
        <sz val="8"/>
        <rFont val="Arial"/>
        <family val="2"/>
      </rPr>
      <t>Prévisionnel octobre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</si>
  <si>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Provisoire octobre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</si>
  <si>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octobre 2014</t>
    </r>
  </si>
  <si>
    <r>
      <t xml:space="preserve">2010-11      </t>
    </r>
    <r>
      <rPr>
        <sz val="8"/>
        <rFont val="Arial"/>
        <family val="2"/>
      </rPr>
      <t xml:space="preserve">         </t>
    </r>
  </si>
  <si>
    <r>
      <t xml:space="preserve">2011-12 </t>
    </r>
    <r>
      <rPr>
        <sz val="8"/>
        <rFont val="Arial"/>
        <family val="2"/>
      </rPr>
      <t>semi définitif          sept 2012</t>
    </r>
  </si>
  <si>
    <r>
      <t xml:space="preserve">2013-14 </t>
    </r>
    <r>
      <rPr>
        <sz val="8"/>
        <rFont val="Arial"/>
        <family val="2"/>
      </rPr>
      <t>Provisoire octobre 2014</t>
    </r>
  </si>
  <si>
    <t>Evolution  2014-15 / 2013-14</t>
  </si>
  <si>
    <r>
      <t xml:space="preserve">Evolution  </t>
    </r>
    <r>
      <rPr>
        <b/>
        <sz val="8"/>
        <rFont val="Arial"/>
        <family val="2"/>
      </rPr>
      <t>2014-15 / 2013-14</t>
    </r>
  </si>
  <si>
    <r>
      <t xml:space="preserve">2013-14 </t>
    </r>
    <r>
      <rPr>
        <sz val="9"/>
        <rFont val="Arial"/>
        <family val="2"/>
      </rPr>
      <t>Provisoire octobre 2014</t>
    </r>
  </si>
  <si>
    <t xml:space="preserve">2010-11         </t>
  </si>
  <si>
    <r>
      <t xml:space="preserve">2011-12    </t>
    </r>
    <r>
      <rPr>
        <sz val="9"/>
        <rFont val="Arial"/>
        <family val="2"/>
      </rPr>
      <t xml:space="preserve">  Semi définitif      sept 12</t>
    </r>
  </si>
  <si>
    <r>
      <t xml:space="preserve">2014-15     </t>
    </r>
    <r>
      <rPr>
        <sz val="9"/>
        <rFont val="Arial"/>
        <family val="2"/>
      </rPr>
      <t>Prévisionnel octobre 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</si>
  <si>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Prévisionnel janvier 2015 </t>
    </r>
  </si>
  <si>
    <t>Collecte réalisée au 01/12/2014</t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</si>
  <si>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janvier 2015</t>
    </r>
  </si>
  <si>
    <t>Collecte réalisée au 01/12/14</t>
  </si>
  <si>
    <r>
      <t xml:space="preserve">2014-15     </t>
    </r>
    <r>
      <rPr>
        <sz val="9"/>
        <rFont val="Arial"/>
        <family val="2"/>
      </rPr>
      <t>Prévisionnel janvier  2015</t>
    </r>
  </si>
  <si>
    <t>Surfaces 14/15 (1000 ha)                 [SSP au 01/12/2014  : 1 503 ]</t>
  </si>
  <si>
    <t>Surfaces 14/15  (1000 ha)                 [SSP au 01/12/2014 : 658Kt ]</t>
  </si>
  <si>
    <t>Production 14/15 (1000 t)                [SSP au 01/12/2014  : 5 516]</t>
  </si>
  <si>
    <t>Production  14/15 (1000 t)                [SSP au 01/10/2014  :  1 567 ]</t>
  </si>
  <si>
    <t>Rendement  14/15 (t/ha)                      [SSP au 01/12/2014: 2,38  ]</t>
  </si>
  <si>
    <t>Production (1000 t) 14-15               [SSP au 01/12/2014 : 530 ]</t>
  </si>
  <si>
    <t>Surfaces (1000 ha)  14-15               [SSP au 01/12/2014 : 139 ]</t>
  </si>
  <si>
    <t>Rendement (t/ha) 14-15                  [SSP au 01/12/2014: 3,80]</t>
  </si>
  <si>
    <t>Rendement 14/15 (t/ha)                      [SSP au 01/12/2014 : 3,66  ]</t>
  </si>
  <si>
    <t>utilisation humaine et animale</t>
  </si>
  <si>
    <t>Surfaces 14-15 (1000 ha)                 SSP au 01/12/2014 : 75]</t>
  </si>
  <si>
    <t>Rendement (t/ha)  14-15                    [SSP au 01/12/2014 : 2,96]</t>
  </si>
  <si>
    <t>Production (1000 t)  14-15               SSP au 01/12/2014: 221 ]</t>
  </si>
  <si>
    <t>Surfaces (1000 ha) 14-15                [SSP au 01/12/2014: 76 ]</t>
  </si>
  <si>
    <t>Rendement (t/ha)     14-15                [SSP au 01/12/2014 : 3,73 ]</t>
  </si>
  <si>
    <t>Production (1000 t)     14-15           [SSP au 01/12/2014 : 285 ]</t>
  </si>
  <si>
    <t>²</t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</si>
  <si>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Provisoire   octobre 2014</t>
    </r>
  </si>
  <si>
    <r>
      <t xml:space="preserve">2010-11       </t>
    </r>
  </si>
  <si>
    <r>
      <t xml:space="preserve">2011-12      </t>
    </r>
    <r>
      <rPr>
        <sz val="8"/>
        <rFont val="Arial"/>
        <family val="2"/>
      </rPr>
      <t>Semi définitif sept 2012</t>
    </r>
  </si>
  <si>
    <r>
      <t xml:space="preserve">2010-11         </t>
    </r>
    <r>
      <rPr>
        <sz val="8"/>
        <rFont val="Arial"/>
        <family val="2"/>
      </rPr>
      <t xml:space="preserve">   </t>
    </r>
  </si>
  <si>
    <r>
      <t xml:space="preserve">2011-12 </t>
    </r>
    <r>
      <rPr>
        <sz val="8"/>
        <rFont val="Arial"/>
        <family val="2"/>
      </rPr>
      <t>Sem définitif          septembre 2012</t>
    </r>
  </si>
  <si>
    <r>
      <t>2011-12</t>
    </r>
    <r>
      <rPr>
        <b/>
        <sz val="8"/>
        <rFont val="Arial"/>
        <family val="2"/>
      </rPr>
      <t xml:space="preserve">      </t>
    </r>
    <r>
      <rPr>
        <sz val="8"/>
        <rFont val="Arial"/>
        <family val="2"/>
      </rPr>
      <t>Semi définitif      sept  2012</t>
    </r>
  </si>
  <si>
    <t xml:space="preserve">2010-11       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</si>
</sst>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,000.0"/>
    <numFmt numFmtId="167" formatCode="0.000"/>
    <numFmt numFmtId="168" formatCode="_-* #,##0.00\ _F_-;\-* #,##0.00\ _F_-;_-* \-??\ _F_-;_-@_-"/>
    <numFmt numFmtId="169" formatCode="_-* #,##0\ _F_-;\-* #,##0\ _F_-;_-* \-??\ _F_-;_-@_-"/>
    <numFmt numFmtId="170" formatCode="#\ ###\ ##0.0"/>
    <numFmt numFmtId="171" formatCode="_-* #,##0.0\ _F_-;\-* #,##0.0\ _F_-;_-* \-?\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_-* #,##0.0\ _F_-;\-* #,##0.0\ _F_-;_-* &quot;-&quot;??\ _F_-;_-@_-"/>
    <numFmt numFmtId="183" formatCode="_-* #,##0.0\ _F_-;\-* #,##0.0\ _F_-;_-* &quot;-&quot;?\ _F_-;_-@_-"/>
    <numFmt numFmtId="184" formatCode="00"/>
    <numFmt numFmtId="185" formatCode="#,##0.00%"/>
    <numFmt numFmtId="186" formatCode="#,##0&quot; F&quot;\ ;\(#,##0&quot; F&quot;\)"/>
    <numFmt numFmtId="187" formatCode="m/d/yyyy"/>
    <numFmt numFmtId="188" formatCode="d\ mmmm\ yyyy"/>
    <numFmt numFmtId="189" formatCode="0##&quot;/&quot;000&quot; &quot;00&quot; &quot;00"/>
    <numFmt numFmtId="190" formatCode="#&quot; &quot;?/10"/>
    <numFmt numFmtId="191" formatCode="0.0000000"/>
    <numFmt numFmtId="192" formatCode="0.0000"/>
    <numFmt numFmtId="193" formatCode="#,##0.0%"/>
    <numFmt numFmtId="194" formatCode="#,##0.000"/>
    <numFmt numFmtId="195" formatCode="#,##0%"/>
    <numFmt numFmtId="196" formatCode="0.00000000"/>
    <numFmt numFmtId="197" formatCode="0.000000"/>
    <numFmt numFmtId="198" formatCode="0.00000"/>
    <numFmt numFmtId="199" formatCode="_-* #,##0.000\ _F_-;\-* #,##0.000\ _F_-;_-* &quot;-&quot;??\ _F_-;_-@_-"/>
    <numFmt numFmtId="200" formatCode="_-* #,##0.0000\ _F_-;\-* #,##0.0000\ _F_-;_-* &quot;-&quot;??\ _F_-;_-@_-"/>
    <numFmt numFmtId="201" formatCode="_-* #,##0.0\ _€_-;\-* #,##0.0\ _€_-;_-* &quot;-&quot;?\ _€_-;_-@_-"/>
    <numFmt numFmtId="202" formatCode="0.0000000000"/>
    <numFmt numFmtId="203" formatCode="0.000000000"/>
    <numFmt numFmtId="204" formatCode="0.00000000000"/>
    <numFmt numFmtId="205" formatCode="0.000000000000"/>
    <numFmt numFmtId="206" formatCode="0.000%"/>
    <numFmt numFmtId="207" formatCode="&quot;Vrai&quot;;&quot;Vrai&quot;;&quot;Faux&quot;"/>
    <numFmt numFmtId="208" formatCode="&quot;Actif&quot;;&quot;Actif&quot;;&quot;Inactif&quot;"/>
    <numFmt numFmtId="209" formatCode="#,##0\ _€"/>
    <numFmt numFmtId="210" formatCode="_-* #,##0.0\ _€_-;\-* #,##0.0\ _€_-;_-* \-?\ _€_-;_-@_-"/>
    <numFmt numFmtId="211" formatCode="_-* #,##0.0\ _F_-;\-* #,##0.0\ _F_-;_-* \-??\ _F_-;_-@_-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"/>
      <color indexed="8"/>
      <name val="Arial"/>
      <family val="0"/>
    </font>
    <font>
      <sz val="11"/>
      <color indexed="8"/>
      <name val="Arial Black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"/>
      <name val="Arial Black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4" fillId="3" borderId="1" applyNumberFormat="0" applyAlignment="0" applyProtection="0"/>
    <xf numFmtId="0" fontId="22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9" borderId="3" applyNumberFormat="0" applyFont="0" applyAlignment="0" applyProtection="0"/>
    <xf numFmtId="0" fontId="25" fillId="11" borderId="4" applyNumberFormat="0" applyAlignment="0" applyProtection="0"/>
    <xf numFmtId="0" fontId="3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0" borderId="9" applyNumberFormat="0" applyAlignment="0" applyProtection="0"/>
  </cellStyleXfs>
  <cellXfs count="215">
    <xf numFmtId="0" fontId="0" fillId="0" borderId="0" xfId="0" applyAlignment="1">
      <alignment/>
    </xf>
    <xf numFmtId="0" fontId="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right" vertical="center" wrapText="1" indent="1"/>
      <protection/>
    </xf>
    <xf numFmtId="0" fontId="8" fillId="2" borderId="15" xfId="52" applyFont="1" applyFill="1" applyBorder="1" applyAlignment="1">
      <alignment horizontal="center" vertical="center" wrapText="1"/>
      <protection/>
    </xf>
    <xf numFmtId="0" fontId="8" fillId="2" borderId="16" xfId="52" applyFont="1" applyFill="1" applyBorder="1" applyAlignment="1">
      <alignment horizontal="center" vertical="center" wrapText="1"/>
      <protection/>
    </xf>
    <xf numFmtId="0" fontId="8" fillId="11" borderId="17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left" vertical="center" indent="1"/>
      <protection/>
    </xf>
    <xf numFmtId="3" fontId="8" fillId="21" borderId="15" xfId="0" applyNumberFormat="1" applyFont="1" applyFill="1" applyBorder="1" applyAlignment="1">
      <alignment horizontal="right" vertical="center" indent="1"/>
    </xf>
    <xf numFmtId="9" fontId="10" fillId="11" borderId="18" xfId="56" applyFont="1" applyFill="1" applyBorder="1" applyAlignment="1" applyProtection="1">
      <alignment horizontal="center"/>
      <protection/>
    </xf>
    <xf numFmtId="0" fontId="11" fillId="0" borderId="0" xfId="52" applyFont="1" applyFill="1" applyBorder="1">
      <alignment/>
      <protection/>
    </xf>
    <xf numFmtId="0" fontId="12" fillId="0" borderId="14" xfId="52" applyFont="1" applyFill="1" applyBorder="1" applyAlignment="1">
      <alignment horizontal="left"/>
      <protection/>
    </xf>
    <xf numFmtId="1" fontId="8" fillId="21" borderId="15" xfId="0" applyNumberFormat="1" applyFont="1" applyFill="1" applyBorder="1" applyAlignment="1">
      <alignment horizontal="right" vertical="center" indent="1"/>
    </xf>
    <xf numFmtId="3" fontId="13" fillId="0" borderId="0" xfId="52" applyNumberFormat="1" applyFont="1" applyFill="1" applyBorder="1">
      <alignment/>
      <protection/>
    </xf>
    <xf numFmtId="3" fontId="0" fillId="0" borderId="0" xfId="52" applyNumberFormat="1" applyBorder="1" applyAlignment="1">
      <alignment horizontal="center"/>
      <protection/>
    </xf>
    <xf numFmtId="2" fontId="8" fillId="21" borderId="16" xfId="0" applyNumberFormat="1" applyFont="1" applyFill="1" applyBorder="1" applyAlignment="1">
      <alignment horizontal="right" vertical="center" indent="1"/>
    </xf>
    <xf numFmtId="3" fontId="14" fillId="0" borderId="0" xfId="52" applyNumberFormat="1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right"/>
      <protection/>
    </xf>
    <xf numFmtId="2" fontId="8" fillId="21" borderId="15" xfId="0" applyNumberFormat="1" applyFont="1" applyFill="1" applyBorder="1" applyAlignment="1">
      <alignment horizontal="right" vertical="center" indent="1"/>
    </xf>
    <xf numFmtId="0" fontId="15" fillId="0" borderId="14" xfId="52" applyFont="1" applyFill="1" applyBorder="1" applyAlignment="1">
      <alignment horizontal="right" vertical="center" wrapText="1" indent="1"/>
      <protection/>
    </xf>
    <xf numFmtId="1" fontId="11" fillId="21" borderId="15" xfId="52" applyNumberFormat="1" applyFont="1" applyFill="1" applyBorder="1" applyAlignment="1">
      <alignment horizontal="right" vertical="center" indent="1"/>
      <protection/>
    </xf>
    <xf numFmtId="3" fontId="14" fillId="0" borderId="0" xfId="52" applyNumberFormat="1" applyFont="1" applyFill="1" applyBorder="1" applyAlignment="1">
      <alignment horizontal="left"/>
      <protection/>
    </xf>
    <xf numFmtId="0" fontId="15" fillId="0" borderId="14" xfId="52" applyFont="1" applyFill="1" applyBorder="1" applyAlignment="1">
      <alignment horizontal="right" vertical="center" indent="1"/>
      <protection/>
    </xf>
    <xf numFmtId="4" fontId="13" fillId="0" borderId="19" xfId="52" applyNumberFormat="1" applyFont="1" applyFill="1" applyBorder="1">
      <alignment/>
      <protection/>
    </xf>
    <xf numFmtId="0" fontId="11" fillId="21" borderId="15" xfId="52" applyFont="1" applyFill="1" applyBorder="1" applyAlignment="1">
      <alignment horizontal="right" vertical="center" indent="1"/>
      <protection/>
    </xf>
    <xf numFmtId="0" fontId="15" fillId="2" borderId="15" xfId="52" applyFont="1" applyFill="1" applyBorder="1" applyAlignment="1">
      <alignment horizontal="left"/>
      <protection/>
    </xf>
    <xf numFmtId="1" fontId="15" fillId="2" borderId="16" xfId="52" applyNumberFormat="1" applyFont="1" applyFill="1" applyBorder="1" applyAlignment="1">
      <alignment horizontal="left" vertical="center" wrapText="1"/>
      <protection/>
    </xf>
    <xf numFmtId="4" fontId="13" fillId="0" borderId="0" xfId="52" applyNumberFormat="1" applyFont="1" applyFill="1" applyBorder="1">
      <alignment/>
      <protection/>
    </xf>
    <xf numFmtId="0" fontId="15" fillId="0" borderId="14" xfId="52" applyFont="1" applyFill="1" applyBorder="1" applyAlignment="1">
      <alignment horizontal="left" vertical="center" indent="1"/>
      <protection/>
    </xf>
    <xf numFmtId="3" fontId="11" fillId="21" borderId="15" xfId="52" applyNumberFormat="1" applyFont="1" applyFill="1" applyBorder="1" applyAlignment="1">
      <alignment horizontal="right" vertical="center" indent="1"/>
      <protection/>
    </xf>
    <xf numFmtId="9" fontId="11" fillId="21" borderId="15" xfId="52" applyNumberFormat="1" applyFont="1" applyFill="1" applyBorder="1" applyAlignment="1">
      <alignment horizontal="right" vertical="center" indent="1"/>
      <protection/>
    </xf>
    <xf numFmtId="0" fontId="8" fillId="21" borderId="15" xfId="52" applyFont="1" applyFill="1" applyBorder="1" applyAlignment="1">
      <alignment horizontal="right" vertical="center" indent="1"/>
      <protection/>
    </xf>
    <xf numFmtId="0" fontId="10" fillId="2" borderId="15" xfId="52" applyFont="1" applyFill="1" applyBorder="1">
      <alignment/>
      <protection/>
    </xf>
    <xf numFmtId="3" fontId="13" fillId="0" borderId="0" xfId="52" applyNumberFormat="1" applyFont="1" applyFill="1" applyBorder="1" applyAlignment="1">
      <alignment vertical="center"/>
      <protection/>
    </xf>
    <xf numFmtId="0" fontId="10" fillId="0" borderId="14" xfId="52" applyFont="1" applyFill="1" applyBorder="1" applyAlignment="1">
      <alignment horizontal="center"/>
      <protection/>
    </xf>
    <xf numFmtId="3" fontId="11" fillId="21" borderId="15" xfId="52" applyNumberFormat="1" applyFont="1" applyFill="1" applyBorder="1" applyAlignment="1">
      <alignment horizontal="right" vertical="center" wrapText="1" indent="1"/>
      <protection/>
    </xf>
    <xf numFmtId="0" fontId="7" fillId="21" borderId="15" xfId="52" applyFont="1" applyFill="1" applyBorder="1" applyAlignment="1">
      <alignment horizontal="right" vertical="center" wrapText="1" indent="1"/>
      <protection/>
    </xf>
    <xf numFmtId="0" fontId="14" fillId="2" borderId="16" xfId="52" applyFont="1" applyFill="1" applyBorder="1" applyAlignment="1">
      <alignment horizontal="right" vertical="center" wrapText="1"/>
      <protection/>
    </xf>
    <xf numFmtId="0" fontId="7" fillId="21" borderId="15" xfId="52" applyFont="1" applyFill="1" applyBorder="1" applyAlignment="1">
      <alignment horizontal="right" vertical="center" indent="1"/>
      <protection/>
    </xf>
    <xf numFmtId="0" fontId="15" fillId="2" borderId="16" xfId="52" applyFont="1" applyFill="1" applyBorder="1" applyAlignment="1">
      <alignment horizontal="left"/>
      <protection/>
    </xf>
    <xf numFmtId="3" fontId="0" fillId="0" borderId="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20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1" fontId="8" fillId="21" borderId="13" xfId="52" applyNumberFormat="1" applyFont="1" applyFill="1" applyBorder="1">
      <alignment/>
      <protection/>
    </xf>
    <xf numFmtId="1" fontId="10" fillId="21" borderId="13" xfId="52" applyNumberFormat="1" applyFont="1" applyFill="1" applyBorder="1">
      <alignment/>
      <protection/>
    </xf>
    <xf numFmtId="1" fontId="10" fillId="0" borderId="13" xfId="52" applyNumberFormat="1" applyFont="1" applyFill="1" applyBorder="1" applyAlignment="1">
      <alignment horizontal="right"/>
      <protection/>
    </xf>
    <xf numFmtId="1" fontId="10" fillId="0" borderId="13" xfId="52" applyNumberFormat="1" applyFont="1" applyFill="1" applyBorder="1">
      <alignment/>
      <protection/>
    </xf>
    <xf numFmtId="1" fontId="8" fillId="21" borderId="15" xfId="52" applyNumberFormat="1" applyFont="1" applyFill="1" applyBorder="1">
      <alignment/>
      <protection/>
    </xf>
    <xf numFmtId="1" fontId="10" fillId="21" borderId="15" xfId="52" applyNumberFormat="1" applyFont="1" applyFill="1" applyBorder="1">
      <alignment/>
      <protection/>
    </xf>
    <xf numFmtId="1" fontId="10" fillId="2" borderId="15" xfId="52" applyNumberFormat="1" applyFont="1" applyFill="1" applyBorder="1" applyAlignment="1">
      <alignment horizontal="right"/>
      <protection/>
    </xf>
    <xf numFmtId="1" fontId="10" fillId="2" borderId="16" xfId="52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3" fontId="8" fillId="21" borderId="13" xfId="0" applyNumberFormat="1" applyFont="1" applyFill="1" applyBorder="1" applyAlignment="1">
      <alignment horizontal="right" vertical="center" indent="1"/>
    </xf>
    <xf numFmtId="3" fontId="8" fillId="21" borderId="16" xfId="0" applyNumberFormat="1" applyFont="1" applyFill="1" applyBorder="1" applyAlignment="1">
      <alignment horizontal="right" vertical="center" indent="1"/>
    </xf>
    <xf numFmtId="164" fontId="10" fillId="0" borderId="0" xfId="52" applyNumberFormat="1" applyFont="1" applyFill="1" applyBorder="1">
      <alignment/>
      <protection/>
    </xf>
    <xf numFmtId="0" fontId="15" fillId="0" borderId="21" xfId="52" applyFont="1" applyFill="1" applyBorder="1" applyAlignment="1">
      <alignment horizontal="right" vertical="center" wrapText="1" indent="1"/>
      <protection/>
    </xf>
    <xf numFmtId="0" fontId="0" fillId="0" borderId="22" xfId="0" applyBorder="1" applyAlignment="1">
      <alignment/>
    </xf>
    <xf numFmtId="0" fontId="0" fillId="0" borderId="0" xfId="52">
      <alignment/>
      <protection/>
    </xf>
    <xf numFmtId="9" fontId="8" fillId="21" borderId="0" xfId="52" applyNumberFormat="1" applyFont="1" applyFill="1" applyBorder="1">
      <alignment/>
      <protection/>
    </xf>
    <xf numFmtId="0" fontId="16" fillId="0" borderId="0" xfId="52" applyFont="1" applyFill="1" applyBorder="1">
      <alignment/>
      <protection/>
    </xf>
    <xf numFmtId="1" fontId="8" fillId="21" borderId="0" xfId="52" applyNumberFormat="1" applyFont="1" applyFill="1" applyBorder="1">
      <alignment/>
      <protection/>
    </xf>
    <xf numFmtId="9" fontId="10" fillId="2" borderId="0" xfId="56" applyFont="1" applyFill="1" applyBorder="1" applyAlignment="1" applyProtection="1">
      <alignment horizontal="center"/>
      <protection/>
    </xf>
    <xf numFmtId="1" fontId="10" fillId="21" borderId="0" xfId="52" applyNumberFormat="1" applyFont="1" applyFill="1" applyBorder="1">
      <alignment/>
      <protection/>
    </xf>
    <xf numFmtId="1" fontId="10" fillId="0" borderId="0" xfId="52" applyNumberFormat="1" applyFont="1" applyFill="1" applyBorder="1">
      <alignment/>
      <protection/>
    </xf>
    <xf numFmtId="10" fontId="16" fillId="0" borderId="0" xfId="52" applyNumberFormat="1" applyFont="1" applyFill="1" applyBorder="1">
      <alignment/>
      <protection/>
    </xf>
    <xf numFmtId="0" fontId="0" fillId="0" borderId="0" xfId="52" applyFill="1">
      <alignment/>
      <protection/>
    </xf>
    <xf numFmtId="3" fontId="11" fillId="21" borderId="15" xfId="0" applyNumberFormat="1" applyFont="1" applyFill="1" applyBorder="1" applyAlignment="1">
      <alignment horizontal="right" vertical="center" indent="1"/>
    </xf>
    <xf numFmtId="3" fontId="11" fillId="21" borderId="16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165" fontId="0" fillId="0" borderId="0" xfId="52" applyNumberFormat="1" applyBorder="1" applyAlignment="1">
      <alignment horizontal="center"/>
      <protection/>
    </xf>
    <xf numFmtId="165" fontId="0" fillId="0" borderId="0" xfId="52" applyNumberFormat="1" applyFill="1" applyBorder="1" applyAlignment="1">
      <alignment horizontal="center"/>
      <protection/>
    </xf>
    <xf numFmtId="3" fontId="8" fillId="21" borderId="0" xfId="0" applyNumberFormat="1" applyFont="1" applyFill="1" applyBorder="1" applyAlignment="1">
      <alignment horizontal="right" vertical="center" indent="1"/>
    </xf>
    <xf numFmtId="3" fontId="11" fillId="21" borderId="23" xfId="0" applyNumberFormat="1" applyFont="1" applyFill="1" applyBorder="1" applyAlignment="1">
      <alignment horizontal="right" vertical="center" indent="1"/>
    </xf>
    <xf numFmtId="3" fontId="11" fillId="22" borderId="15" xfId="52" applyNumberFormat="1" applyFont="1" applyFill="1" applyBorder="1" applyAlignment="1">
      <alignment horizontal="right" vertical="center" wrapText="1" indent="1"/>
      <protection/>
    </xf>
    <xf numFmtId="3" fontId="11" fillId="0" borderId="15" xfId="52" applyNumberFormat="1" applyFont="1" applyFill="1" applyBorder="1" applyAlignment="1">
      <alignment horizontal="right" vertical="center" wrapText="1" indent="1"/>
      <protection/>
    </xf>
    <xf numFmtId="9" fontId="0" fillId="21" borderId="15" xfId="55" applyFill="1" applyBorder="1" applyAlignment="1">
      <alignment horizontal="right" vertical="center" indent="1"/>
    </xf>
    <xf numFmtId="3" fontId="8" fillId="0" borderId="15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10" fontId="8" fillId="21" borderId="15" xfId="52" applyNumberFormat="1" applyFont="1" applyFill="1" applyBorder="1" applyAlignment="1">
      <alignment horizontal="right" vertical="center" indent="1"/>
      <protection/>
    </xf>
    <xf numFmtId="0" fontId="0" fillId="0" borderId="24" xfId="0" applyBorder="1" applyAlignment="1">
      <alignment/>
    </xf>
    <xf numFmtId="9" fontId="11" fillId="21" borderId="16" xfId="52" applyNumberFormat="1" applyFont="1" applyFill="1" applyBorder="1" applyAlignment="1">
      <alignment horizontal="right" vertical="center" indent="1"/>
      <protection/>
    </xf>
    <xf numFmtId="0" fontId="15" fillId="0" borderId="0" xfId="52" applyFont="1" applyFill="1" applyBorder="1" applyAlignment="1">
      <alignment horizontal="right" vertical="center" wrapText="1" indent="1"/>
      <protection/>
    </xf>
    <xf numFmtId="3" fontId="8" fillId="21" borderId="15" xfId="0" applyNumberFormat="1" applyFont="1" applyFill="1" applyBorder="1" applyAlignment="1" applyProtection="1">
      <alignment horizontal="right" vertical="center" indent="1"/>
      <protection locked="0"/>
    </xf>
    <xf numFmtId="1" fontId="8" fillId="21" borderId="15" xfId="52" applyNumberFormat="1" applyFont="1" applyFill="1" applyBorder="1" applyAlignment="1">
      <alignment horizontal="right" vertical="center" indent="1"/>
      <protection/>
    </xf>
    <xf numFmtId="3" fontId="8" fillId="21" borderId="15" xfId="52" applyNumberFormat="1" applyFont="1" applyFill="1" applyBorder="1" applyAlignment="1">
      <alignment horizontal="right" vertical="center" wrapText="1" indent="1"/>
      <protection/>
    </xf>
    <xf numFmtId="3" fontId="11" fillId="21" borderId="15" xfId="0" applyNumberFormat="1" applyFont="1" applyFill="1" applyBorder="1" applyAlignment="1" applyProtection="1">
      <alignment horizontal="right" vertical="center" indent="1"/>
      <protection locked="0"/>
    </xf>
    <xf numFmtId="3" fontId="11" fillId="21" borderId="22" xfId="0" applyNumberFormat="1" applyFont="1" applyFill="1" applyBorder="1" applyAlignment="1">
      <alignment horizontal="right" vertical="center" indent="1"/>
    </xf>
    <xf numFmtId="3" fontId="8" fillId="0" borderId="15" xfId="52" applyNumberFormat="1" applyFont="1" applyFill="1" applyBorder="1" applyAlignment="1">
      <alignment horizontal="right" vertical="center" wrapText="1" indent="1"/>
      <protection/>
    </xf>
    <xf numFmtId="3" fontId="8" fillId="21" borderId="15" xfId="52" applyNumberFormat="1" applyFont="1" applyFill="1" applyBorder="1" applyAlignment="1">
      <alignment horizontal="right" vertical="center" indent="1"/>
      <protection/>
    </xf>
    <xf numFmtId="0" fontId="38" fillId="0" borderId="0" xfId="54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9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left"/>
      <protection/>
    </xf>
    <xf numFmtId="3" fontId="11" fillId="0" borderId="0" xfId="53" applyNumberFormat="1" applyFont="1" applyBorder="1" applyAlignment="1">
      <alignment horizontal="right" vertical="center"/>
      <protection/>
    </xf>
    <xf numFmtId="2" fontId="11" fillId="0" borderId="0" xfId="53" applyNumberFormat="1" applyFont="1" applyBorder="1">
      <alignment/>
      <protection/>
    </xf>
    <xf numFmtId="0" fontId="15" fillId="0" borderId="14" xfId="52" applyFont="1" applyFill="1" applyBorder="1" applyAlignment="1">
      <alignment horizontal="right"/>
      <protection/>
    </xf>
    <xf numFmtId="2" fontId="11" fillId="0" borderId="0" xfId="57" applyNumberFormat="1" applyFont="1" applyFill="1" applyBorder="1" applyAlignment="1" applyProtection="1">
      <alignment/>
      <protection/>
    </xf>
    <xf numFmtId="3" fontId="11" fillId="21" borderId="23" xfId="52" applyNumberFormat="1" applyFont="1" applyFill="1" applyBorder="1" applyAlignment="1">
      <alignment horizontal="right" vertical="center" indent="1"/>
      <protection/>
    </xf>
    <xf numFmtId="3" fontId="11" fillId="0" borderId="0" xfId="53" applyNumberFormat="1" applyFont="1" applyBorder="1">
      <alignment/>
      <protection/>
    </xf>
    <xf numFmtId="3" fontId="11" fillId="0" borderId="0" xfId="53" applyNumberFormat="1" applyFont="1" applyFill="1" applyBorder="1">
      <alignment/>
      <protection/>
    </xf>
    <xf numFmtId="0" fontId="11" fillId="0" borderId="0" xfId="53" applyFont="1" applyBorder="1">
      <alignment/>
      <protection/>
    </xf>
    <xf numFmtId="1" fontId="39" fillId="0" borderId="13" xfId="52" applyNumberFormat="1" applyFont="1" applyFill="1" applyBorder="1">
      <alignment/>
      <protection/>
    </xf>
    <xf numFmtId="1" fontId="39" fillId="2" borderId="16" xfId="52" applyNumberFormat="1" applyFont="1" applyFill="1" applyBorder="1">
      <alignment/>
      <protection/>
    </xf>
    <xf numFmtId="3" fontId="39" fillId="21" borderId="13" xfId="0" applyNumberFormat="1" applyFont="1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/>
    </xf>
    <xf numFmtId="0" fontId="40" fillId="0" borderId="22" xfId="0" applyFont="1" applyBorder="1" applyAlignment="1">
      <alignment/>
    </xf>
    <xf numFmtId="0" fontId="11" fillId="0" borderId="0" xfId="52" applyFont="1" applyAlignment="1">
      <alignment horizontal="right"/>
      <protection/>
    </xf>
    <xf numFmtId="0" fontId="15" fillId="0" borderId="0" xfId="52" applyFont="1" applyFill="1" applyBorder="1">
      <alignment/>
      <protection/>
    </xf>
    <xf numFmtId="0" fontId="11" fillId="0" borderId="0" xfId="52" applyFont="1">
      <alignment/>
      <protection/>
    </xf>
    <xf numFmtId="9" fontId="11" fillId="21" borderId="0" xfId="55" applyFont="1" applyFill="1" applyBorder="1" applyAlignment="1">
      <alignment/>
    </xf>
    <xf numFmtId="10" fontId="15" fillId="0" borderId="0" xfId="52" applyNumberFormat="1" applyFont="1" applyFill="1" applyBorder="1">
      <alignment/>
      <protection/>
    </xf>
    <xf numFmtId="3" fontId="10" fillId="0" borderId="0" xfId="52" applyNumberFormat="1" applyFont="1" applyFill="1" applyBorder="1">
      <alignment/>
      <protection/>
    </xf>
    <xf numFmtId="180" fontId="11" fillId="0" borderId="0" xfId="0" applyNumberFormat="1" applyFont="1" applyAlignment="1">
      <alignment/>
    </xf>
    <xf numFmtId="3" fontId="8" fillId="0" borderId="0" xfId="53" applyNumberFormat="1" applyFont="1" applyBorder="1" applyAlignment="1">
      <alignment horizontal="right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3" fontId="8" fillId="0" borderId="0" xfId="53" applyNumberFormat="1" applyFont="1" applyBorder="1">
      <alignment/>
      <protection/>
    </xf>
    <xf numFmtId="2" fontId="11" fillId="0" borderId="0" xfId="53" applyNumberFormat="1" applyFont="1" applyBorder="1" applyAlignment="1">
      <alignment horizontal="center"/>
      <protection/>
    </xf>
    <xf numFmtId="3" fontId="8" fillId="0" borderId="0" xfId="53" applyNumberFormat="1" applyFont="1" applyFill="1" applyBorder="1">
      <alignment/>
      <protection/>
    </xf>
    <xf numFmtId="2" fontId="11" fillId="0" borderId="0" xfId="53" applyNumberFormat="1" applyFont="1" applyFill="1" applyBorder="1" applyAlignment="1">
      <alignment horizontal="center"/>
      <protection/>
    </xf>
    <xf numFmtId="3" fontId="11" fillId="0" borderId="0" xfId="52" applyNumberFormat="1" applyFont="1" applyBorder="1" applyAlignment="1">
      <alignment horizontal="center"/>
      <protection/>
    </xf>
    <xf numFmtId="2" fontId="11" fillId="0" borderId="0" xfId="52" applyNumberFormat="1" applyFont="1" applyBorder="1" applyAlignment="1">
      <alignment horizontal="center"/>
      <protection/>
    </xf>
    <xf numFmtId="9" fontId="11" fillId="21" borderId="15" xfId="55" applyFont="1" applyFill="1" applyBorder="1" applyAlignment="1">
      <alignment horizontal="right" vertical="center" indent="1"/>
    </xf>
    <xf numFmtId="2" fontId="11" fillId="0" borderId="0" xfId="52" applyNumberFormat="1" applyFont="1" applyFill="1" applyBorder="1" applyAlignment="1">
      <alignment horizontal="center"/>
      <protection/>
    </xf>
    <xf numFmtId="3" fontId="11" fillId="0" borderId="0" xfId="52" applyNumberFormat="1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3" fontId="11" fillId="0" borderId="0" xfId="0" applyNumberFormat="1" applyFont="1" applyAlignment="1">
      <alignment/>
    </xf>
    <xf numFmtId="9" fontId="10" fillId="0" borderId="0" xfId="56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>
      <alignment horizontal="right" vertical="center" indent="1"/>
    </xf>
    <xf numFmtId="0" fontId="14" fillId="2" borderId="15" xfId="52" applyFont="1" applyFill="1" applyBorder="1" applyAlignment="1">
      <alignment horizontal="right" vertical="center" wrapText="1"/>
      <protection/>
    </xf>
    <xf numFmtId="0" fontId="11" fillId="21" borderId="15" xfId="52" applyFont="1" applyFill="1" applyBorder="1" applyAlignment="1">
      <alignment horizontal="right" vertical="center" wrapText="1" indent="1"/>
      <protection/>
    </xf>
    <xf numFmtId="1" fontId="8" fillId="0" borderId="13" xfId="52" applyNumberFormat="1" applyFont="1" applyFill="1" applyBorder="1">
      <alignment/>
      <protection/>
    </xf>
    <xf numFmtId="0" fontId="38" fillId="0" borderId="0" xfId="54" applyFont="1" applyFill="1" applyBorder="1" applyAlignment="1">
      <alignment horizontal="left" vertical="center"/>
      <protection/>
    </xf>
    <xf numFmtId="3" fontId="8" fillId="0" borderId="13" xfId="0" applyNumberFormat="1" applyFont="1" applyFill="1" applyBorder="1" applyAlignment="1">
      <alignment horizontal="right" vertical="center" indent="1"/>
    </xf>
    <xf numFmtId="1" fontId="8" fillId="0" borderId="0" xfId="52" applyNumberFormat="1" applyFont="1" applyFill="1" applyBorder="1">
      <alignment/>
      <protection/>
    </xf>
    <xf numFmtId="9" fontId="11" fillId="0" borderId="0" xfId="55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9" fontId="11" fillId="21" borderId="15" xfId="52" applyNumberFormat="1" applyFont="1" applyFill="1" applyBorder="1" applyAlignment="1">
      <alignment horizontal="right" vertical="center" wrapText="1" indent="1"/>
      <protection/>
    </xf>
    <xf numFmtId="0" fontId="9" fillId="11" borderId="25" xfId="52" applyFont="1" applyFill="1" applyBorder="1" applyAlignment="1">
      <alignment horizontal="center" vertical="center" wrapText="1"/>
      <protection/>
    </xf>
    <xf numFmtId="10" fontId="10" fillId="0" borderId="0" xfId="52" applyNumberFormat="1" applyFont="1" applyFill="1" applyBorder="1" applyAlignment="1">
      <alignment horizontal="right" vertical="center" wrapText="1" indent="1"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3" fontId="41" fillId="21" borderId="15" xfId="52" applyNumberFormat="1" applyFont="1" applyFill="1" applyBorder="1" applyAlignment="1">
      <alignment horizontal="right" vertical="center" indent="1"/>
      <protection/>
    </xf>
    <xf numFmtId="9" fontId="41" fillId="21" borderId="15" xfId="52" applyNumberFormat="1" applyFont="1" applyFill="1" applyBorder="1" applyAlignment="1">
      <alignment horizontal="right" vertical="center" indent="1"/>
      <protection/>
    </xf>
    <xf numFmtId="0" fontId="15" fillId="0" borderId="14" xfId="52" applyFont="1" applyFill="1" applyBorder="1" applyAlignment="1">
      <alignment horizontal="left" vertical="center" wrapText="1" indent="1"/>
      <protection/>
    </xf>
    <xf numFmtId="4" fontId="4" fillId="0" borderId="0" xfId="54" applyNumberFormat="1" applyFont="1" applyBorder="1" applyAlignment="1">
      <alignment horizontal="left" vertical="center"/>
      <protection/>
    </xf>
    <xf numFmtId="10" fontId="15" fillId="0" borderId="0" xfId="52" applyNumberFormat="1" applyFont="1" applyFill="1" applyBorder="1" applyAlignment="1">
      <alignment horizontal="right" vertical="center" wrapText="1" indent="1"/>
      <protection/>
    </xf>
    <xf numFmtId="0" fontId="42" fillId="0" borderId="0" xfId="0" applyFont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8" fillId="6" borderId="11" xfId="52" applyFont="1" applyFill="1" applyBorder="1" applyAlignment="1">
      <alignment horizontal="center" vertical="center" wrapText="1"/>
      <protection/>
    </xf>
    <xf numFmtId="0" fontId="7" fillId="6" borderId="13" xfId="52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0" fontId="8" fillId="6" borderId="15" xfId="52" applyFont="1" applyFill="1" applyBorder="1" applyAlignment="1">
      <alignment horizontal="right" vertical="center" wrapText="1" indent="1"/>
      <protection/>
    </xf>
    <xf numFmtId="3" fontId="8" fillId="23" borderId="15" xfId="0" applyNumberFormat="1" applyFont="1" applyFill="1" applyBorder="1" applyAlignment="1">
      <alignment horizontal="right" vertical="center" indent="1"/>
    </xf>
    <xf numFmtId="1" fontId="8" fillId="23" borderId="15" xfId="0" applyNumberFormat="1" applyFont="1" applyFill="1" applyBorder="1" applyAlignment="1">
      <alignment horizontal="right" vertical="center" indent="1"/>
    </xf>
    <xf numFmtId="2" fontId="8" fillId="23" borderId="16" xfId="0" applyNumberFormat="1" applyFont="1" applyFill="1" applyBorder="1" applyAlignment="1">
      <alignment horizontal="right" vertical="center" indent="1"/>
    </xf>
    <xf numFmtId="2" fontId="8" fillId="23" borderId="15" xfId="0" applyNumberFormat="1" applyFont="1" applyFill="1" applyBorder="1" applyAlignment="1">
      <alignment horizontal="right" vertical="center" indent="1"/>
    </xf>
    <xf numFmtId="1" fontId="11" fillId="23" borderId="15" xfId="52" applyNumberFormat="1" applyFont="1" applyFill="1" applyBorder="1" applyAlignment="1">
      <alignment horizontal="right" vertical="center" indent="1"/>
      <protection/>
    </xf>
    <xf numFmtId="0" fontId="11" fillId="23" borderId="15" xfId="52" applyFont="1" applyFill="1" applyBorder="1" applyAlignment="1">
      <alignment horizontal="right" vertical="center" indent="1"/>
      <protection/>
    </xf>
    <xf numFmtId="3" fontId="11" fillId="23" borderId="15" xfId="52" applyNumberFormat="1" applyFont="1" applyFill="1" applyBorder="1" applyAlignment="1">
      <alignment horizontal="right" vertical="center" indent="1"/>
      <protection/>
    </xf>
    <xf numFmtId="9" fontId="11" fillId="23" borderId="15" xfId="52" applyNumberFormat="1" applyFont="1" applyFill="1" applyBorder="1" applyAlignment="1">
      <alignment horizontal="right" vertical="center" indent="1"/>
      <protection/>
    </xf>
    <xf numFmtId="0" fontId="8" fillId="23" borderId="15" xfId="52" applyFont="1" applyFill="1" applyBorder="1" applyAlignment="1">
      <alignment horizontal="right" vertical="center" indent="1"/>
      <protection/>
    </xf>
    <xf numFmtId="1" fontId="8" fillId="23" borderId="15" xfId="52" applyNumberFormat="1" applyFont="1" applyFill="1" applyBorder="1" applyAlignment="1">
      <alignment horizontal="right" vertical="center" indent="1"/>
      <protection/>
    </xf>
    <xf numFmtId="3" fontId="8" fillId="23" borderId="15" xfId="52" applyNumberFormat="1" applyFont="1" applyFill="1" applyBorder="1" applyAlignment="1">
      <alignment horizontal="right" vertical="center" wrapText="1" indent="1"/>
      <protection/>
    </xf>
    <xf numFmtId="9" fontId="11" fillId="23" borderId="15" xfId="52" applyNumberFormat="1" applyFont="1" applyFill="1" applyBorder="1" applyAlignment="1">
      <alignment horizontal="right" vertical="center" wrapText="1" indent="1"/>
      <protection/>
    </xf>
    <xf numFmtId="0" fontId="7" fillId="23" borderId="15" xfId="52" applyFont="1" applyFill="1" applyBorder="1" applyAlignment="1">
      <alignment horizontal="right" vertical="center" wrapText="1" indent="1"/>
      <protection/>
    </xf>
    <xf numFmtId="1" fontId="8" fillId="23" borderId="13" xfId="52" applyNumberFormat="1" applyFont="1" applyFill="1" applyBorder="1">
      <alignment/>
      <protection/>
    </xf>
    <xf numFmtId="1" fontId="8" fillId="23" borderId="15" xfId="52" applyNumberFormat="1" applyFont="1" applyFill="1" applyBorder="1">
      <alignment/>
      <protection/>
    </xf>
    <xf numFmtId="3" fontId="11" fillId="23" borderId="15" xfId="52" applyNumberFormat="1" applyFont="1" applyFill="1" applyBorder="1" applyAlignment="1">
      <alignment horizontal="right" vertical="center" wrapText="1" indent="1"/>
      <protection/>
    </xf>
    <xf numFmtId="3" fontId="8" fillId="23" borderId="13" xfId="0" applyNumberFormat="1" applyFont="1" applyFill="1" applyBorder="1" applyAlignment="1">
      <alignment horizontal="right" vertical="center" indent="1"/>
    </xf>
    <xf numFmtId="3" fontId="8" fillId="23" borderId="16" xfId="0" applyNumberFormat="1" applyFont="1" applyFill="1" applyBorder="1" applyAlignment="1">
      <alignment horizontal="right" vertical="center" indent="1"/>
    </xf>
    <xf numFmtId="0" fontId="0" fillId="6" borderId="22" xfId="0" applyFill="1" applyBorder="1" applyAlignment="1">
      <alignment/>
    </xf>
    <xf numFmtId="0" fontId="0" fillId="0" borderId="0" xfId="52" applyFont="1" applyAlignment="1">
      <alignment horizontal="right"/>
      <protection/>
    </xf>
    <xf numFmtId="0" fontId="4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11" borderId="25" xfId="52" applyFont="1" applyFill="1" applyBorder="1" applyAlignment="1">
      <alignment horizontal="center" vertical="center" wrapText="1"/>
      <protection/>
    </xf>
    <xf numFmtId="0" fontId="10" fillId="6" borderId="13" xfId="52" applyFont="1" applyFill="1" applyBorder="1">
      <alignment/>
      <protection/>
    </xf>
    <xf numFmtId="1" fontId="10" fillId="6" borderId="15" xfId="52" applyNumberFormat="1" applyFont="1" applyFill="1" applyBorder="1" applyAlignment="1">
      <alignment horizontal="right"/>
      <protection/>
    </xf>
    <xf numFmtId="9" fontId="10" fillId="0" borderId="0" xfId="52" applyNumberFormat="1" applyFont="1" applyFill="1" applyBorder="1" applyAlignment="1">
      <alignment horizontal="right" vertical="center" wrapText="1" indent="1"/>
      <protection/>
    </xf>
    <xf numFmtId="0" fontId="11" fillId="0" borderId="10" xfId="52" applyFont="1" applyFill="1" applyBorder="1" applyAlignment="1">
      <alignment horizontal="center" vertical="center"/>
      <protection/>
    </xf>
    <xf numFmtId="1" fontId="11" fillId="0" borderId="0" xfId="0" applyNumberFormat="1" applyFont="1" applyAlignment="1">
      <alignment/>
    </xf>
    <xf numFmtId="3" fontId="11" fillId="6" borderId="15" xfId="52" applyNumberFormat="1" applyFont="1" applyFill="1" applyBorder="1" applyAlignment="1">
      <alignment horizontal="right" vertical="center" wrapText="1" indent="1"/>
      <protection/>
    </xf>
    <xf numFmtId="0" fontId="10" fillId="6" borderId="13" xfId="52" applyFont="1" applyFill="1" applyBorder="1" applyAlignment="1">
      <alignment horizontal="center"/>
      <protection/>
    </xf>
    <xf numFmtId="3" fontId="8" fillId="6" borderId="16" xfId="0" applyNumberFormat="1" applyFont="1" applyFill="1" applyBorder="1" applyAlignment="1">
      <alignment horizontal="right" vertical="center" indent="1"/>
    </xf>
    <xf numFmtId="3" fontId="11" fillId="23" borderId="15" xfId="0" applyNumberFormat="1" applyFont="1" applyFill="1" applyBorder="1" applyAlignment="1">
      <alignment horizontal="right" vertical="center" indent="1"/>
    </xf>
    <xf numFmtId="3" fontId="11" fillId="23" borderId="16" xfId="0" applyNumberFormat="1" applyFont="1" applyFill="1" applyBorder="1" applyAlignment="1">
      <alignment horizontal="right" vertical="center" indent="1"/>
    </xf>
    <xf numFmtId="0" fontId="11" fillId="6" borderId="22" xfId="0" applyFont="1" applyFill="1" applyBorder="1" applyAlignment="1">
      <alignment/>
    </xf>
    <xf numFmtId="10" fontId="8" fillId="0" borderId="0" xfId="52" applyNumberFormat="1" applyFont="1" applyFill="1" applyBorder="1" applyAlignment="1">
      <alignment horizontal="right" vertical="center" wrapText="1" inden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9" fontId="10" fillId="11" borderId="26" xfId="56" applyFont="1" applyFill="1" applyBorder="1" applyAlignment="1" applyProtection="1">
      <alignment horizontal="center"/>
      <protection/>
    </xf>
    <xf numFmtId="9" fontId="8" fillId="0" borderId="0" xfId="52" applyNumberFormat="1" applyFont="1" applyFill="1" applyBorder="1" applyAlignment="1">
      <alignment horizontal="right" vertical="center" wrapText="1" indent="1"/>
      <protection/>
    </xf>
    <xf numFmtId="4" fontId="8" fillId="21" borderId="15" xfId="0" applyNumberFormat="1" applyFont="1" applyFill="1" applyBorder="1" applyAlignment="1">
      <alignment horizontal="right" vertical="center" indent="1"/>
    </xf>
    <xf numFmtId="9" fontId="15" fillId="0" borderId="0" xfId="52" applyNumberFormat="1" applyFont="1" applyFill="1" applyBorder="1" applyAlignment="1">
      <alignment horizontal="right" vertical="center" wrapText="1" indent="1"/>
      <protection/>
    </xf>
    <xf numFmtId="3" fontId="11" fillId="21" borderId="22" xfId="0" applyNumberFormat="1" applyFont="1" applyFill="1" applyBorder="1" applyAlignment="1" applyProtection="1">
      <alignment horizontal="right" vertical="center" indent="1"/>
      <protection locked="0"/>
    </xf>
    <xf numFmtId="3" fontId="11" fillId="0" borderId="22" xfId="0" applyNumberFormat="1" applyFont="1" applyBorder="1" applyAlignment="1">
      <alignment horizontal="right" inden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ilan oleo 2009 et 2010 V2" xfId="52"/>
    <cellStyle name="Normal_bilan prot 2009 et 2010 V2" xfId="53"/>
    <cellStyle name="Normal_Partie oléo nov 2010 chiffre à fin nov" xfId="54"/>
    <cellStyle name="Percent" xfId="55"/>
    <cellStyle name="Pourcentage_bilan oleo 2009 et 2010 V2" xfId="56"/>
    <cellStyle name="Pourcentage_bilan prot 2009 et 2010 V2" xfId="57"/>
    <cellStyle name="Remarque" xfId="58"/>
    <cellStyle name="Sortie" xfId="59"/>
    <cellStyle name="Texte explicatif" xfId="60"/>
    <cellStyle name="Titre 1" xfId="61"/>
    <cellStyle name="Titre 2" xfId="62"/>
    <cellStyle name="Titre 3" xfId="63"/>
    <cellStyle name="Titre 4" xfId="64"/>
    <cellStyle name="Titre " xfId="65"/>
    <cellStyle name="Total" xfId="66"/>
    <cellStyle name="Vérification de cellule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19072129"/>
        <c:axId val="52939438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464471"/>
        <c:axId val="29506188"/>
      </c:lineChart>
      <c:catAx>
        <c:axId val="19072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9438"/>
        <c:crosses val="autoZero"/>
        <c:auto val="1"/>
        <c:lblOffset val="100"/>
        <c:tickLblSkip val="1"/>
        <c:noMultiLvlLbl val="0"/>
      </c:catAx>
      <c:valAx>
        <c:axId val="52939438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9072129"/>
        <c:crossesAt val="1"/>
        <c:crossBetween val="between"/>
        <c:dispUnits/>
        <c:majorUnit val="200000"/>
        <c:minorUnit val="20000"/>
      </c:valAx>
      <c:catAx>
        <c:axId val="33464471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6188"/>
        <c:crosses val="autoZero"/>
        <c:auto val="1"/>
        <c:lblOffset val="100"/>
        <c:tickLblSkip val="1"/>
        <c:noMultiLvlLbl val="0"/>
      </c:catAx>
      <c:valAx>
        <c:axId val="295061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34644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35441277"/>
        <c:axId val="51353594"/>
      </c:barChart>
      <c:lineChart>
        <c:grouping val="standard"/>
        <c:varyColors val="0"/>
        <c:ser>
          <c:idx val="0"/>
          <c:order val="1"/>
          <c:tx>
            <c:strRef>
              <c:f>'[1]bilan tournesol'!#REF!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9210355"/>
        <c:axId val="39397560"/>
      </c:lineChart>
      <c:catAx>
        <c:axId val="35441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3594"/>
        <c:crosses val="autoZero"/>
        <c:auto val="1"/>
        <c:lblOffset val="100"/>
        <c:tickLblSkip val="1"/>
        <c:noMultiLvlLbl val="0"/>
      </c:catAx>
      <c:valAx>
        <c:axId val="51353594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5441277"/>
        <c:crossesAt val="1"/>
        <c:crossBetween val="between"/>
        <c:dispUnits/>
        <c:majorUnit val="200000"/>
        <c:minorUnit val="20000"/>
      </c:valAx>
      <c:catAx>
        <c:axId val="29210355"/>
        <c:scaling>
          <c:orientation val="minMax"/>
        </c:scaling>
        <c:axPos val="b"/>
        <c:delete val="1"/>
        <c:majorTickMark val="out"/>
        <c:minorTickMark val="none"/>
        <c:tickLblPos val="nextTo"/>
        <c:crossAx val="39397560"/>
        <c:crosses val="autoZero"/>
        <c:auto val="1"/>
        <c:lblOffset val="100"/>
        <c:tickLblSkip val="1"/>
        <c:noMultiLvlLbl val="0"/>
      </c:catAx>
      <c:valAx>
        <c:axId val="393975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92103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28059737"/>
        <c:axId val="54728614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6868527"/>
        <c:axId val="28708932"/>
      </c:lineChart>
      <c:catAx>
        <c:axId val="28059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8614"/>
        <c:crosses val="autoZero"/>
        <c:auto val="1"/>
        <c:lblOffset val="100"/>
        <c:tickLblSkip val="2"/>
        <c:noMultiLvlLbl val="0"/>
      </c:catAx>
      <c:valAx>
        <c:axId val="54728614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8059737"/>
        <c:crossesAt val="1"/>
        <c:crossBetween val="between"/>
        <c:dispUnits/>
        <c:majorUnit val="200000"/>
        <c:minorUnit val="20000"/>
      </c:valAx>
      <c:catAx>
        <c:axId val="46868527"/>
        <c:scaling>
          <c:orientation val="minMax"/>
        </c:scaling>
        <c:axPos val="b"/>
        <c:delete val="1"/>
        <c:majorTickMark val="out"/>
        <c:minorTickMark val="none"/>
        <c:tickLblPos val="nextTo"/>
        <c:crossAx val="28708932"/>
        <c:crosses val="autoZero"/>
        <c:auto val="1"/>
        <c:lblOffset val="100"/>
        <c:tickLblSkip val="1"/>
        <c:noMultiLvlLbl val="0"/>
      </c:catAx>
      <c:valAx>
        <c:axId val="287089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68685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tournesol'!$AC$6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tournesol'!$AB$7:$AB$23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tournesol'!$AC$7:$AC$23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6833525"/>
        <c:axId val="19311122"/>
      </c:barChart>
      <c:lineChart>
        <c:grouping val="standard"/>
        <c:varyColors val="0"/>
        <c:ser>
          <c:idx val="0"/>
          <c:order val="1"/>
          <c:tx>
            <c:strRef>
              <c:f>'[1]bilan tournesol'!$AD$6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tournesol'!$AB$7:$AB$23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tournesol'!$AD$7:$AD$23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3694123"/>
        <c:axId val="47663248"/>
      </c:lineChart>
      <c:catAx>
        <c:axId val="16833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9311122"/>
        <c:crosses val="autoZero"/>
        <c:auto val="0"/>
        <c:lblOffset val="100"/>
        <c:tickLblSkip val="1"/>
        <c:noMultiLvlLbl val="0"/>
      </c:catAx>
      <c:valAx>
        <c:axId val="193111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6833525"/>
        <c:crossesAt val="1"/>
        <c:crossBetween val="between"/>
        <c:dispUnits/>
      </c:valAx>
      <c:catAx>
        <c:axId val="63694123"/>
        <c:scaling>
          <c:orientation val="minMax"/>
        </c:scaling>
        <c:axPos val="b"/>
        <c:delete val="1"/>
        <c:majorTickMark val="out"/>
        <c:minorTickMark val="none"/>
        <c:tickLblPos val="nextTo"/>
        <c:crossAx val="47663248"/>
        <c:crosses val="autoZero"/>
        <c:auto val="0"/>
        <c:lblOffset val="100"/>
        <c:tickLblSkip val="1"/>
        <c:noMultiLvlLbl val="0"/>
      </c:catAx>
      <c:valAx>
        <c:axId val="4766324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36941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64471377"/>
        <c:axId val="1553081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797991"/>
        <c:axId val="42950044"/>
      </c:lineChart>
      <c:catAx>
        <c:axId val="64471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30814"/>
        <c:crosses val="autoZero"/>
        <c:auto val="1"/>
        <c:lblOffset val="100"/>
        <c:tickLblSkip val="1"/>
        <c:noMultiLvlLbl val="0"/>
      </c:catAx>
      <c:valAx>
        <c:axId val="15530814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4471377"/>
        <c:crossesAt val="1"/>
        <c:crossBetween val="between"/>
        <c:dispUnits/>
        <c:majorUnit val="200000"/>
        <c:minorUnit val="20000"/>
      </c:valAx>
      <c:catAx>
        <c:axId val="27797991"/>
        <c:scaling>
          <c:orientation val="minMax"/>
        </c:scaling>
        <c:axPos val="b"/>
        <c:delete val="1"/>
        <c:majorTickMark val="out"/>
        <c:minorTickMark val="none"/>
        <c:tickLblPos val="nextTo"/>
        <c:crossAx val="42950044"/>
        <c:crosses val="autoZero"/>
        <c:auto val="1"/>
        <c:lblOffset val="100"/>
        <c:tickLblSkip val="1"/>
        <c:noMultiLvlLbl val="0"/>
      </c:catAx>
      <c:valAx>
        <c:axId val="42950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77979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3703789"/>
        <c:axId val="751402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33813091"/>
        <c:axId val="45194088"/>
      </c:lineChart>
      <c:catAx>
        <c:axId val="53703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1402"/>
        <c:crosses val="autoZero"/>
        <c:auto val="1"/>
        <c:lblOffset val="100"/>
        <c:tickLblSkip val="2"/>
        <c:noMultiLvlLbl val="0"/>
      </c:catAx>
      <c:valAx>
        <c:axId val="751402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3703789"/>
        <c:crossesAt val="1"/>
        <c:crossBetween val="between"/>
        <c:dispUnits/>
        <c:majorUnit val="200000"/>
        <c:minorUnit val="20000"/>
      </c:valAx>
      <c:catAx>
        <c:axId val="33813091"/>
        <c:scaling>
          <c:orientation val="minMax"/>
        </c:scaling>
        <c:axPos val="b"/>
        <c:delete val="1"/>
        <c:majorTickMark val="out"/>
        <c:minorTickMark val="none"/>
        <c:tickLblPos val="nextTo"/>
        <c:crossAx val="45194088"/>
        <c:crosses val="autoZero"/>
        <c:auto val="1"/>
        <c:lblOffset val="100"/>
        <c:tickLblSkip val="1"/>
        <c:noMultiLvlLbl val="0"/>
      </c:catAx>
      <c:valAx>
        <c:axId val="451940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38130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468041"/>
        <c:axId val="4864661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13983"/>
        <c:axId val="60689908"/>
      </c:lineChart>
      <c:catAx>
        <c:axId val="20468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8646614"/>
        <c:crosses val="autoZero"/>
        <c:auto val="0"/>
        <c:lblOffset val="100"/>
        <c:tickLblSkip val="1"/>
        <c:noMultiLvlLbl val="0"/>
      </c:catAx>
      <c:valAx>
        <c:axId val="486466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0468041"/>
        <c:crossesAt val="1"/>
        <c:crossBetween val="between"/>
        <c:dispUnits/>
      </c:valAx>
      <c:catAx>
        <c:axId val="41613983"/>
        <c:scaling>
          <c:orientation val="minMax"/>
        </c:scaling>
        <c:axPos val="b"/>
        <c:delete val="1"/>
        <c:majorTickMark val="out"/>
        <c:minorTickMark val="none"/>
        <c:tickLblPos val="nextTo"/>
        <c:crossAx val="60689908"/>
        <c:crosses val="autoZero"/>
        <c:auto val="0"/>
        <c:lblOffset val="100"/>
        <c:tickLblSkip val="1"/>
        <c:noMultiLvlLbl val="0"/>
      </c:catAx>
      <c:valAx>
        <c:axId val="606899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1613983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46691301"/>
        <c:axId val="20733762"/>
      </c:barChart>
      <c:lineChart>
        <c:grouping val="standard"/>
        <c:varyColors val="0"/>
        <c:ser>
          <c:idx val="0"/>
          <c:order val="1"/>
          <c:tx>
            <c:strRef>
              <c:f>'[1]bilan soja'!#REF!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0604059"/>
        <c:axId val="42828096"/>
      </c:lineChart>
      <c:catAx>
        <c:axId val="46691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3762"/>
        <c:crosses val="autoZero"/>
        <c:auto val="1"/>
        <c:lblOffset val="100"/>
        <c:tickLblSkip val="1"/>
        <c:noMultiLvlLbl val="0"/>
      </c:catAx>
      <c:valAx>
        <c:axId val="2073376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6691301"/>
        <c:crossesAt val="1"/>
        <c:crossBetween val="between"/>
        <c:dispUnits/>
        <c:majorUnit val="200000"/>
        <c:minorUnit val="20000"/>
      </c:valAx>
      <c:catAx>
        <c:axId val="60604059"/>
        <c:scaling>
          <c:orientation val="minMax"/>
        </c:scaling>
        <c:axPos val="b"/>
        <c:delete val="1"/>
        <c:majorTickMark val="out"/>
        <c:minorTickMark val="none"/>
        <c:tickLblPos val="nextTo"/>
        <c:crossAx val="42828096"/>
        <c:crosses val="autoZero"/>
        <c:auto val="1"/>
        <c:lblOffset val="100"/>
        <c:tickLblSkip val="1"/>
        <c:noMultiLvlLbl val="0"/>
      </c:catAx>
      <c:valAx>
        <c:axId val="428280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06040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48216129"/>
        <c:axId val="22242158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61373015"/>
        <c:axId val="10322252"/>
      </c:lineChart>
      <c:catAx>
        <c:axId val="48216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2158"/>
        <c:crosses val="autoZero"/>
        <c:auto val="1"/>
        <c:lblOffset val="100"/>
        <c:tickLblSkip val="2"/>
        <c:noMultiLvlLbl val="0"/>
      </c:catAx>
      <c:valAx>
        <c:axId val="22242158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8216129"/>
        <c:crossesAt val="1"/>
        <c:crossBetween val="between"/>
        <c:dispUnits/>
        <c:majorUnit val="200000"/>
        <c:minorUnit val="20000"/>
      </c:valAx>
      <c:catAx>
        <c:axId val="61373015"/>
        <c:scaling>
          <c:orientation val="minMax"/>
        </c:scaling>
        <c:axPos val="b"/>
        <c:delete val="1"/>
        <c:majorTickMark val="out"/>
        <c:minorTickMark val="none"/>
        <c:tickLblPos val="nextTo"/>
        <c:crossAx val="10322252"/>
        <c:crosses val="autoZero"/>
        <c:auto val="1"/>
        <c:lblOffset val="100"/>
        <c:tickLblSkip val="1"/>
        <c:noMultiLvlLbl val="0"/>
      </c:catAx>
      <c:valAx>
        <c:axId val="103222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13730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soja'!$AC$6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soja'!$AB$7:$AB$24</c:f>
              <c:numCache>
                <c:ptCount val="18"/>
              </c:numCache>
            </c:numRef>
          </c:cat>
          <c:val>
            <c:numRef>
              <c:f>'[1]bilan soja'!$AC$7:$AC$24</c:f>
              <c:numCache>
                <c:ptCount val="18"/>
              </c:numCache>
            </c:numRef>
          </c:val>
        </c:ser>
        <c:axId val="61848157"/>
        <c:axId val="31703642"/>
      </c:barChart>
      <c:lineChart>
        <c:grouping val="standard"/>
        <c:varyColors val="0"/>
        <c:ser>
          <c:idx val="0"/>
          <c:order val="1"/>
          <c:tx>
            <c:strRef>
              <c:f>'[1]bilan soja'!$AD$6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soja'!$AB$7:$AB$24</c:f>
              <c:numCache>
                <c:ptCount val="18"/>
              </c:numCache>
            </c:numRef>
          </c:cat>
          <c:val>
            <c:numRef>
              <c:f>'[1]bilan soja'!$AD$7:$AD$24</c:f>
              <c:numCache>
                <c:ptCount val="18"/>
              </c:numCache>
            </c:numRef>
          </c:val>
          <c:smooth val="0"/>
        </c:ser>
        <c:axId val="17377747"/>
        <c:axId val="43801112"/>
      </c:lineChart>
      <c:catAx>
        <c:axId val="61848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1703642"/>
        <c:crosses val="autoZero"/>
        <c:auto val="0"/>
        <c:lblOffset val="100"/>
        <c:tickLblSkip val="1"/>
        <c:noMultiLvlLbl val="0"/>
      </c:catAx>
      <c:valAx>
        <c:axId val="317036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1848157"/>
        <c:crossesAt val="1"/>
        <c:crossBetween val="between"/>
        <c:dispUnits/>
      </c:valAx>
      <c:catAx>
        <c:axId val="17377747"/>
        <c:scaling>
          <c:orientation val="minMax"/>
        </c:scaling>
        <c:axPos val="b"/>
        <c:delete val="1"/>
        <c:majorTickMark val="out"/>
        <c:minorTickMark val="none"/>
        <c:tickLblPos val="nextTo"/>
        <c:crossAx val="43801112"/>
        <c:crosses val="autoZero"/>
        <c:auto val="0"/>
        <c:lblOffset val="100"/>
        <c:tickLblSkip val="1"/>
        <c:noMultiLvlLbl val="0"/>
      </c:catAx>
      <c:valAx>
        <c:axId val="438011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7377747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24892985"/>
        <c:axId val="46442502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37807"/>
        <c:axId val="26548132"/>
      </c:lineChart>
      <c:catAx>
        <c:axId val="24892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2502"/>
        <c:crosses val="autoZero"/>
        <c:auto val="1"/>
        <c:lblOffset val="100"/>
        <c:tickLblSkip val="1"/>
        <c:noMultiLvlLbl val="0"/>
      </c:catAx>
      <c:valAx>
        <c:axId val="4644250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4892985"/>
        <c:crossesAt val="1"/>
        <c:crossBetween val="between"/>
        <c:dispUnits/>
        <c:majorUnit val="200000"/>
        <c:minorUnit val="20000"/>
      </c:valAx>
      <c:catAx>
        <c:axId val="9537807"/>
        <c:scaling>
          <c:orientation val="minMax"/>
        </c:scaling>
        <c:axPos val="b"/>
        <c:delete val="1"/>
        <c:majorTickMark val="out"/>
        <c:minorTickMark val="none"/>
        <c:tickLblPos val="nextTo"/>
        <c:crossAx val="26548132"/>
        <c:crosses val="autoZero"/>
        <c:auto val="1"/>
        <c:lblOffset val="100"/>
        <c:tickLblSkip val="1"/>
        <c:noMultiLvlLbl val="0"/>
      </c:catAx>
      <c:valAx>
        <c:axId val="26548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95378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2710045"/>
        <c:axId val="23141786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34747411"/>
        <c:axId val="20129624"/>
      </c:lineChart>
      <c:catAx>
        <c:axId val="52710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1786"/>
        <c:crosses val="autoZero"/>
        <c:auto val="1"/>
        <c:lblOffset val="100"/>
        <c:tickLblSkip val="2"/>
        <c:noMultiLvlLbl val="0"/>
      </c:catAx>
      <c:valAx>
        <c:axId val="23141786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2710045"/>
        <c:crossesAt val="1"/>
        <c:crossBetween val="between"/>
        <c:dispUnits/>
        <c:majorUnit val="200000"/>
        <c:minorUnit val="20000"/>
      </c:valAx>
      <c:catAx>
        <c:axId val="34747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0129624"/>
        <c:crosses val="autoZero"/>
        <c:auto val="1"/>
        <c:lblOffset val="100"/>
        <c:tickLblSkip val="1"/>
        <c:noMultiLvlLbl val="0"/>
      </c:catAx>
      <c:valAx>
        <c:axId val="201296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47474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3815253"/>
        <c:axId val="5767282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58201099"/>
        <c:axId val="1803760"/>
      </c:lineChart>
      <c:catAx>
        <c:axId val="53815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282"/>
        <c:crosses val="autoZero"/>
        <c:auto val="1"/>
        <c:lblOffset val="100"/>
        <c:tickLblSkip val="2"/>
        <c:noMultiLvlLbl val="0"/>
      </c:catAx>
      <c:valAx>
        <c:axId val="5767282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3815253"/>
        <c:crossesAt val="1"/>
        <c:crossBetween val="between"/>
        <c:dispUnits/>
        <c:majorUnit val="200000"/>
        <c:minorUnit val="20000"/>
      </c:valAx>
      <c:catAx>
        <c:axId val="58201099"/>
        <c:scaling>
          <c:orientation val="minMax"/>
        </c:scaling>
        <c:axPos val="b"/>
        <c:delete val="1"/>
        <c:majorTickMark val="out"/>
        <c:minorTickMark val="none"/>
        <c:tickLblPos val="nextTo"/>
        <c:crossAx val="1803760"/>
        <c:crosses val="autoZero"/>
        <c:auto val="1"/>
        <c:lblOffset val="100"/>
        <c:tickLblSkip val="1"/>
        <c:noMultiLvlLbl val="0"/>
      </c:catAx>
      <c:valAx>
        <c:axId val="18037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82010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060337"/>
        <c:axId val="28735390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24135"/>
        <c:axId val="5779708"/>
      </c:lineChart>
      <c:catAx>
        <c:axId val="14060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8735390"/>
        <c:crosses val="autoZero"/>
        <c:auto val="0"/>
        <c:lblOffset val="100"/>
        <c:tickLblSkip val="1"/>
        <c:noMultiLvlLbl val="0"/>
      </c:catAx>
      <c:valAx>
        <c:axId val="28735390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14060337"/>
        <c:crossesAt val="1"/>
        <c:crossBetween val="between"/>
        <c:dispUnits/>
      </c:valAx>
      <c:catAx>
        <c:axId val="18024135"/>
        <c:scaling>
          <c:orientation val="minMax"/>
        </c:scaling>
        <c:axPos val="b"/>
        <c:delete val="1"/>
        <c:majorTickMark val="out"/>
        <c:minorTickMark val="none"/>
        <c:tickLblPos val="nextTo"/>
        <c:crossAx val="5779708"/>
        <c:crosses val="autoZero"/>
        <c:auto val="0"/>
        <c:lblOffset val="100"/>
        <c:tickLblSkip val="1"/>
        <c:noMultiLvlLbl val="0"/>
      </c:catAx>
      <c:valAx>
        <c:axId val="57797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80241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58760269"/>
        <c:axId val="26966410"/>
      </c:barChart>
      <c:lineChart>
        <c:grouping val="standard"/>
        <c:varyColors val="0"/>
        <c:ser>
          <c:idx val="0"/>
          <c:order val="1"/>
          <c:tx>
            <c:strRef>
              <c:f>'[1]bilan pois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28899"/>
        <c:axId val="47473864"/>
      </c:lineChart>
      <c:catAx>
        <c:axId val="58760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6410"/>
        <c:crosses val="autoZero"/>
        <c:auto val="1"/>
        <c:lblOffset val="100"/>
        <c:tickLblSkip val="1"/>
        <c:noMultiLvlLbl val="0"/>
      </c:catAx>
      <c:valAx>
        <c:axId val="26966410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8760269"/>
        <c:crossesAt val="1"/>
        <c:crossBetween val="between"/>
        <c:dispUnits/>
        <c:majorUnit val="200000"/>
        <c:minorUnit val="20000"/>
      </c:valAx>
      <c:catAx>
        <c:axId val="5528899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3864"/>
        <c:crosses val="autoZero"/>
        <c:auto val="1"/>
        <c:lblOffset val="100"/>
        <c:tickLblSkip val="1"/>
        <c:noMultiLvlLbl val="0"/>
      </c:catAx>
      <c:valAx>
        <c:axId val="47473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5288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5949097"/>
        <c:axId val="34681398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17159039"/>
        <c:axId val="33959252"/>
      </c:lineChart>
      <c:catAx>
        <c:axId val="55949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1398"/>
        <c:crosses val="autoZero"/>
        <c:auto val="1"/>
        <c:lblOffset val="100"/>
        <c:tickLblSkip val="2"/>
        <c:noMultiLvlLbl val="0"/>
      </c:catAx>
      <c:valAx>
        <c:axId val="34681398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5949097"/>
        <c:crossesAt val="1"/>
        <c:crossBetween val="between"/>
        <c:dispUnits/>
        <c:majorUnit val="200000"/>
        <c:minorUnit val="20000"/>
      </c:valAx>
      <c:catAx>
        <c:axId val="17159039"/>
        <c:scaling>
          <c:orientation val="minMax"/>
        </c:scaling>
        <c:axPos val="b"/>
        <c:delete val="1"/>
        <c:majorTickMark val="out"/>
        <c:minorTickMark val="none"/>
        <c:tickLblPos val="nextTo"/>
        <c:crossAx val="33959252"/>
        <c:crosses val="autoZero"/>
        <c:auto val="1"/>
        <c:lblOffset val="100"/>
        <c:tickLblSkip val="1"/>
        <c:noMultiLvlLbl val="0"/>
      </c:catAx>
      <c:valAx>
        <c:axId val="339592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71590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pois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pois '!$AA$7:$AA$23</c:f>
              <c:numCache>
                <c:ptCount val="17"/>
              </c:numCache>
            </c:numRef>
          </c:cat>
          <c:val>
            <c:numRef>
              <c:f>'[1]bilan pois '!$AB$7:$AB$23</c:f>
              <c:numCache>
                <c:ptCount val="17"/>
              </c:numCache>
            </c:numRef>
          </c:val>
        </c:ser>
        <c:axId val="51771333"/>
        <c:axId val="48008610"/>
      </c:barChart>
      <c:lineChart>
        <c:grouping val="standard"/>
        <c:varyColors val="0"/>
        <c:ser>
          <c:idx val="0"/>
          <c:order val="1"/>
          <c:tx>
            <c:strRef>
              <c:f>'[1]bilan pois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pois '!$AA$7:$AA$23</c:f>
              <c:numCache>
                <c:ptCount val="17"/>
              </c:numCache>
            </c:numRef>
          </c:cat>
          <c:val>
            <c:numRef>
              <c:f>'[1]bilan pois '!$AC$7:$AC$23</c:f>
              <c:numCache>
                <c:ptCount val="17"/>
              </c:numCache>
            </c:numRef>
          </c:val>
          <c:smooth val="0"/>
        </c:ser>
        <c:axId val="12903803"/>
        <c:axId val="43800224"/>
      </c:lineChart>
      <c:catAx>
        <c:axId val="517713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8008610"/>
        <c:crosses val="autoZero"/>
        <c:auto val="0"/>
        <c:lblOffset val="100"/>
        <c:tickLblSkip val="1"/>
        <c:noMultiLvlLbl val="0"/>
      </c:catAx>
      <c:valAx>
        <c:axId val="48008610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51771333"/>
        <c:crossesAt val="1"/>
        <c:crossBetween val="between"/>
        <c:dispUnits/>
      </c:valAx>
      <c:catAx>
        <c:axId val="12903803"/>
        <c:scaling>
          <c:orientation val="minMax"/>
        </c:scaling>
        <c:axPos val="b"/>
        <c:delete val="1"/>
        <c:majorTickMark val="out"/>
        <c:minorTickMark val="none"/>
        <c:tickLblPos val="nextTo"/>
        <c:crossAx val="43800224"/>
        <c:crosses val="autoZero"/>
        <c:auto val="0"/>
        <c:lblOffset val="100"/>
        <c:tickLblSkip val="1"/>
        <c:noMultiLvlLbl val="0"/>
      </c:catAx>
      <c:valAx>
        <c:axId val="438002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29038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24853025"/>
        <c:axId val="44644302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836535"/>
        <c:axId val="9071788"/>
      </c:lineChart>
      <c:catAx>
        <c:axId val="24853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4302"/>
        <c:crosses val="autoZero"/>
        <c:auto val="1"/>
        <c:lblOffset val="100"/>
        <c:tickLblSkip val="1"/>
        <c:noMultiLvlLbl val="0"/>
      </c:catAx>
      <c:valAx>
        <c:axId val="4464430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4853025"/>
        <c:crossesAt val="1"/>
        <c:crossBetween val="between"/>
        <c:dispUnits/>
        <c:majorUnit val="200000"/>
        <c:minorUnit val="20000"/>
      </c:valAx>
      <c:catAx>
        <c:axId val="62836535"/>
        <c:scaling>
          <c:orientation val="minMax"/>
        </c:scaling>
        <c:axPos val="b"/>
        <c:delete val="1"/>
        <c:majorTickMark val="out"/>
        <c:minorTickMark val="none"/>
        <c:tickLblPos val="nextTo"/>
        <c:crossAx val="9071788"/>
        <c:crosses val="autoZero"/>
        <c:auto val="1"/>
        <c:lblOffset val="100"/>
        <c:tickLblSkip val="1"/>
        <c:noMultiLvlLbl val="0"/>
      </c:catAx>
      <c:valAx>
        <c:axId val="90717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28365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577277"/>
        <c:axId val="49650874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19696819"/>
        <c:axId val="13941624"/>
      </c:lineChart>
      <c:catAx>
        <c:axId val="5577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50874"/>
        <c:crosses val="autoZero"/>
        <c:auto val="1"/>
        <c:lblOffset val="100"/>
        <c:tickLblSkip val="2"/>
        <c:noMultiLvlLbl val="0"/>
      </c:catAx>
      <c:valAx>
        <c:axId val="49650874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577277"/>
        <c:crossesAt val="1"/>
        <c:crossBetween val="between"/>
        <c:dispUnits/>
        <c:majorUnit val="200000"/>
        <c:minorUnit val="20000"/>
      </c:valAx>
      <c:catAx>
        <c:axId val="19696819"/>
        <c:scaling>
          <c:orientation val="minMax"/>
        </c:scaling>
        <c:axPos val="b"/>
        <c:delete val="1"/>
        <c:majorTickMark val="out"/>
        <c:minorTickMark val="none"/>
        <c:tickLblPos val="nextTo"/>
        <c:crossAx val="13941624"/>
        <c:crosses val="autoZero"/>
        <c:auto val="1"/>
        <c:lblOffset val="100"/>
        <c:tickLblSkip val="1"/>
        <c:noMultiLvlLbl val="0"/>
      </c:catAx>
      <c:valAx>
        <c:axId val="139416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96968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393305"/>
        <c:axId val="46065766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93551"/>
        <c:axId val="1855236"/>
      </c:lineChart>
      <c:catAx>
        <c:axId val="233933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6065766"/>
        <c:crosses val="autoZero"/>
        <c:auto val="0"/>
        <c:lblOffset val="100"/>
        <c:tickLblSkip val="1"/>
        <c:noMultiLvlLbl val="0"/>
      </c:catAx>
      <c:valAx>
        <c:axId val="46065766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3393305"/>
        <c:crossesAt val="1"/>
        <c:crossBetween val="between"/>
        <c:dispUnits/>
      </c:valAx>
      <c:catAx>
        <c:axId val="59693551"/>
        <c:scaling>
          <c:orientation val="minMax"/>
        </c:scaling>
        <c:axPos val="b"/>
        <c:delete val="1"/>
        <c:majorTickMark val="out"/>
        <c:minorTickMark val="none"/>
        <c:tickLblPos val="nextTo"/>
        <c:crossAx val="1855236"/>
        <c:crosses val="autoZero"/>
        <c:auto val="0"/>
        <c:lblOffset val="100"/>
        <c:tickLblSkip val="1"/>
        <c:noMultiLvlLbl val="0"/>
      </c:catAx>
      <c:valAx>
        <c:axId val="18552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96935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16376757"/>
        <c:axId val="65865426"/>
      </c:barChart>
      <c:lineChart>
        <c:grouping val="standard"/>
        <c:varyColors val="0"/>
        <c:ser>
          <c:idx val="0"/>
          <c:order val="1"/>
          <c:tx>
            <c:strRef>
              <c:f>'[1]bilan féverole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154155"/>
        <c:axId val="32174928"/>
      </c:lineChart>
      <c:catAx>
        <c:axId val="16376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5426"/>
        <c:crosses val="autoZero"/>
        <c:auto val="1"/>
        <c:lblOffset val="100"/>
        <c:tickLblSkip val="1"/>
        <c:noMultiLvlLbl val="0"/>
      </c:catAx>
      <c:valAx>
        <c:axId val="65865426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6376757"/>
        <c:crossesAt val="1"/>
        <c:crossBetween val="between"/>
        <c:dispUnits/>
        <c:majorUnit val="200000"/>
        <c:minorUnit val="20000"/>
      </c:valAx>
      <c:catAx>
        <c:axId val="11154155"/>
        <c:scaling>
          <c:orientation val="minMax"/>
        </c:scaling>
        <c:axPos val="b"/>
        <c:delete val="1"/>
        <c:majorTickMark val="out"/>
        <c:minorTickMark val="none"/>
        <c:tickLblPos val="nextTo"/>
        <c:crossAx val="32174928"/>
        <c:crosses val="autoZero"/>
        <c:auto val="1"/>
        <c:lblOffset val="100"/>
        <c:tickLblSkip val="1"/>
        <c:noMultiLvlLbl val="0"/>
      </c:catAx>
      <c:valAx>
        <c:axId val="321749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11541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38585617"/>
        <c:axId val="58631166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1156775"/>
        <c:axId val="12530780"/>
      </c:lineChart>
      <c:catAx>
        <c:axId val="38585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31166"/>
        <c:crosses val="autoZero"/>
        <c:auto val="1"/>
        <c:lblOffset val="100"/>
        <c:tickLblSkip val="2"/>
        <c:noMultiLvlLbl val="0"/>
      </c:catAx>
      <c:valAx>
        <c:axId val="58631166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8585617"/>
        <c:crossesAt val="1"/>
        <c:crossBetween val="between"/>
        <c:dispUnits/>
        <c:majorUnit val="200000"/>
        <c:minorUnit val="20000"/>
      </c:valAx>
      <c:catAx>
        <c:axId val="21156775"/>
        <c:scaling>
          <c:orientation val="minMax"/>
        </c:scaling>
        <c:axPos val="b"/>
        <c:delete val="1"/>
        <c:majorTickMark val="out"/>
        <c:minorTickMark val="none"/>
        <c:tickLblPos val="nextTo"/>
        <c:crossAx val="12530780"/>
        <c:crosses val="autoZero"/>
        <c:auto val="1"/>
        <c:lblOffset val="100"/>
        <c:tickLblSkip val="1"/>
        <c:noMultiLvlLbl val="0"/>
      </c:catAx>
      <c:valAx>
        <c:axId val="125307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11567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417849"/>
        <c:axId val="27408198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409359"/>
        <c:axId val="2570468"/>
      </c:lineChart>
      <c:catAx>
        <c:axId val="33417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7408198"/>
        <c:crosses val="autoZero"/>
        <c:auto val="0"/>
        <c:lblOffset val="100"/>
        <c:tickLblSkip val="1"/>
        <c:noMultiLvlLbl val="0"/>
      </c:catAx>
      <c:valAx>
        <c:axId val="27408198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3417849"/>
        <c:crossesAt val="1"/>
        <c:crossBetween val="between"/>
        <c:dispUnits/>
      </c:valAx>
      <c:catAx>
        <c:axId val="25409359"/>
        <c:scaling>
          <c:orientation val="minMax"/>
        </c:scaling>
        <c:axPos val="b"/>
        <c:delete val="1"/>
        <c:majorTickMark val="out"/>
        <c:minorTickMark val="none"/>
        <c:tickLblPos val="nextTo"/>
        <c:crossAx val="2570468"/>
        <c:crosses val="autoZero"/>
        <c:auto val="0"/>
        <c:lblOffset val="100"/>
        <c:tickLblSkip val="1"/>
        <c:noMultiLvlLbl val="0"/>
      </c:catAx>
      <c:valAx>
        <c:axId val="25704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54093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féverole 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féverole  '!$AA$7:$AA$23</c:f>
              <c:numCache>
                <c:ptCount val="17"/>
              </c:numCache>
            </c:numRef>
          </c:cat>
          <c:val>
            <c:numRef>
              <c:f>'[1]bilan féverole  '!$AB$7:$AB$23</c:f>
              <c:numCache>
                <c:ptCount val="17"/>
              </c:numCache>
            </c:numRef>
          </c:val>
        </c:ser>
        <c:axId val="27014189"/>
        <c:axId val="7678954"/>
      </c:barChart>
      <c:lineChart>
        <c:grouping val="standard"/>
        <c:varyColors val="0"/>
        <c:ser>
          <c:idx val="0"/>
          <c:order val="1"/>
          <c:tx>
            <c:strRef>
              <c:f>'[1]bilan féverole 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féverole  '!$AA$7:$AA$23</c:f>
              <c:numCache>
                <c:ptCount val="17"/>
              </c:numCache>
            </c:numRef>
          </c:cat>
          <c:val>
            <c:numRef>
              <c:f>'[1]bilan féverole  '!$AC$7:$AC$23</c:f>
              <c:numCache>
                <c:ptCount val="17"/>
              </c:numCache>
            </c:numRef>
          </c:val>
          <c:smooth val="0"/>
        </c:ser>
        <c:axId val="10008611"/>
        <c:axId val="47734312"/>
      </c:lineChart>
      <c:catAx>
        <c:axId val="27014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7678954"/>
        <c:crosses val="autoZero"/>
        <c:auto val="0"/>
        <c:lblOffset val="100"/>
        <c:tickLblSkip val="1"/>
        <c:noMultiLvlLbl val="0"/>
      </c:catAx>
      <c:valAx>
        <c:axId val="7678954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7014189"/>
        <c:crossesAt val="1"/>
        <c:crossBetween val="between"/>
        <c:dispUnits/>
      </c:valAx>
      <c:catAx>
        <c:axId val="10008611"/>
        <c:scaling>
          <c:orientation val="minMax"/>
        </c:scaling>
        <c:axPos val="b"/>
        <c:delete val="1"/>
        <c:majorTickMark val="out"/>
        <c:minorTickMark val="none"/>
        <c:tickLblPos val="nextTo"/>
        <c:crossAx val="47734312"/>
        <c:crosses val="autoZero"/>
        <c:auto val="0"/>
        <c:lblOffset val="100"/>
        <c:tickLblSkip val="1"/>
        <c:noMultiLvlLbl val="0"/>
      </c:catAx>
      <c:valAx>
        <c:axId val="477343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00086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48562197"/>
        <c:axId val="37815218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3963211"/>
        <c:axId val="4602672"/>
      </c:lineChart>
      <c:catAx>
        <c:axId val="48562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5218"/>
        <c:crosses val="autoZero"/>
        <c:auto val="1"/>
        <c:lblOffset val="100"/>
        <c:tickLblSkip val="1"/>
        <c:noMultiLvlLbl val="0"/>
      </c:catAx>
      <c:valAx>
        <c:axId val="37815218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8562197"/>
        <c:crossesAt val="1"/>
        <c:crossBetween val="between"/>
        <c:dispUnits/>
        <c:majorUnit val="200000"/>
        <c:minorUnit val="20000"/>
      </c:valAx>
      <c:catAx>
        <c:axId val="23963211"/>
        <c:scaling>
          <c:orientation val="minMax"/>
        </c:scaling>
        <c:axPos val="b"/>
        <c:delete val="1"/>
        <c:majorTickMark val="out"/>
        <c:minorTickMark val="none"/>
        <c:tickLblPos val="nextTo"/>
        <c:crossAx val="4602672"/>
        <c:crosses val="autoZero"/>
        <c:auto val="1"/>
        <c:lblOffset val="100"/>
        <c:tickLblSkip val="1"/>
        <c:noMultiLvlLbl val="0"/>
      </c:catAx>
      <c:valAx>
        <c:axId val="4602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39632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793649"/>
        <c:axId val="59387614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55196935"/>
        <c:axId val="834108"/>
      </c:lineChart>
      <c:catAx>
        <c:axId val="5793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7614"/>
        <c:crosses val="autoZero"/>
        <c:auto val="1"/>
        <c:lblOffset val="100"/>
        <c:tickLblSkip val="2"/>
        <c:noMultiLvlLbl val="0"/>
      </c:catAx>
      <c:valAx>
        <c:axId val="59387614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793649"/>
        <c:crossesAt val="1"/>
        <c:crossBetween val="between"/>
        <c:dispUnits/>
        <c:majorUnit val="200000"/>
        <c:minorUnit val="20000"/>
      </c:valAx>
      <c:catAx>
        <c:axId val="55196935"/>
        <c:scaling>
          <c:orientation val="minMax"/>
        </c:scaling>
        <c:axPos val="b"/>
        <c:delete val="1"/>
        <c:majorTickMark val="out"/>
        <c:minorTickMark val="none"/>
        <c:tickLblPos val="nextTo"/>
        <c:crossAx val="834108"/>
        <c:crosses val="autoZero"/>
        <c:auto val="1"/>
        <c:lblOffset val="100"/>
        <c:tickLblSkip val="1"/>
        <c:noMultiLvlLbl val="0"/>
      </c:catAx>
      <c:valAx>
        <c:axId val="8341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51969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colza 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colza '!$AB$7:$AB$23</c:f>
              <c:numCache>
                <c:ptCount val="17"/>
              </c:numCache>
            </c:numRef>
          </c:cat>
          <c:val>
            <c:numRef>
              <c:f>'[1]bilan colza '!$AC$7:$AC$23</c:f>
              <c:numCache>
                <c:ptCount val="17"/>
              </c:numCache>
            </c:numRef>
          </c:val>
        </c:ser>
        <c:axId val="37534861"/>
        <c:axId val="11347146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colza '!$AB$7:$AB$23</c:f>
              <c:numCache>
                <c:ptCount val="17"/>
              </c:numCache>
            </c:num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0859523"/>
        <c:axId val="26739208"/>
      </c:lineChart>
      <c:catAx>
        <c:axId val="37534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1347146"/>
        <c:crosses val="autoZero"/>
        <c:auto val="0"/>
        <c:lblOffset val="100"/>
        <c:tickLblSkip val="1"/>
        <c:noMultiLvlLbl val="0"/>
      </c:catAx>
      <c:valAx>
        <c:axId val="11347146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7534861"/>
        <c:crossesAt val="1"/>
        <c:crossBetween val="between"/>
        <c:dispUnits/>
      </c:valAx>
      <c:catAx>
        <c:axId val="40859523"/>
        <c:scaling>
          <c:orientation val="minMax"/>
        </c:scaling>
        <c:axPos val="b"/>
        <c:delete val="1"/>
        <c:majorTickMark val="out"/>
        <c:minorTickMark val="none"/>
        <c:tickLblPos val="nextTo"/>
        <c:crossAx val="26739208"/>
        <c:crosses val="autoZero"/>
        <c:auto val="0"/>
        <c:lblOffset val="100"/>
        <c:tickLblSkip val="1"/>
        <c:noMultiLvlLbl val="0"/>
      </c:catAx>
      <c:valAx>
        <c:axId val="267392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08595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62413673"/>
        <c:axId val="57151862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696959"/>
        <c:axId val="36839060"/>
      </c:lineChart>
      <c:catAx>
        <c:axId val="62413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1862"/>
        <c:crosses val="autoZero"/>
        <c:auto val="1"/>
        <c:lblOffset val="100"/>
        <c:tickLblSkip val="1"/>
        <c:noMultiLvlLbl val="0"/>
      </c:catAx>
      <c:valAx>
        <c:axId val="5715186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2413673"/>
        <c:crossesAt val="1"/>
        <c:crossBetween val="between"/>
        <c:dispUnits/>
        <c:majorUnit val="200000"/>
        <c:minorUnit val="20000"/>
      </c:valAx>
      <c:catAx>
        <c:axId val="21696959"/>
        <c:scaling>
          <c:orientation val="minMax"/>
        </c:scaling>
        <c:axPos val="b"/>
        <c:delete val="1"/>
        <c:majorTickMark val="out"/>
        <c:minorTickMark val="none"/>
        <c:tickLblPos val="nextTo"/>
        <c:crossAx val="36839060"/>
        <c:crosses val="autoZero"/>
        <c:auto val="1"/>
        <c:lblOffset val="100"/>
        <c:tickLblSkip val="1"/>
        <c:noMultiLvlLbl val="0"/>
      </c:catAx>
      <c:valAx>
        <c:axId val="36839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16969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47144965"/>
        <c:axId val="41148642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9749563"/>
        <c:axId val="43899872"/>
      </c:lineChart>
      <c:catAx>
        <c:axId val="47144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8642"/>
        <c:crosses val="autoZero"/>
        <c:auto val="1"/>
        <c:lblOffset val="100"/>
        <c:tickLblSkip val="2"/>
        <c:noMultiLvlLbl val="0"/>
      </c:catAx>
      <c:valAx>
        <c:axId val="41148642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7144965"/>
        <c:crossesAt val="1"/>
        <c:crossBetween val="between"/>
        <c:dispUnits/>
        <c:majorUnit val="200000"/>
        <c:minorUnit val="20000"/>
      </c:valAx>
      <c:catAx>
        <c:axId val="3974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43899872"/>
        <c:crosses val="autoZero"/>
        <c:auto val="1"/>
        <c:lblOffset val="100"/>
        <c:tickLblSkip val="1"/>
        <c:noMultiLvlLbl val="0"/>
      </c:catAx>
      <c:valAx>
        <c:axId val="438998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97495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337185"/>
        <c:axId val="45104910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55031"/>
        <c:axId val="2278892"/>
      </c:lineChart>
      <c:catAx>
        <c:axId val="29337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5104910"/>
        <c:crosses val="autoZero"/>
        <c:auto val="0"/>
        <c:lblOffset val="100"/>
        <c:tickLblSkip val="1"/>
        <c:noMultiLvlLbl val="0"/>
      </c:catAx>
      <c:valAx>
        <c:axId val="451049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9337185"/>
        <c:crossesAt val="1"/>
        <c:crossBetween val="between"/>
        <c:dispUnits/>
      </c:valAx>
      <c:catAx>
        <c:axId val="16455031"/>
        <c:scaling>
          <c:orientation val="minMax"/>
        </c:scaling>
        <c:axPos val="b"/>
        <c:delete val="1"/>
        <c:majorTickMark val="out"/>
        <c:minorTickMark val="none"/>
        <c:tickLblPos val="nextTo"/>
        <c:crossAx val="2278892"/>
        <c:crosses val="autoZero"/>
        <c:auto val="0"/>
        <c:lblOffset val="100"/>
        <c:tickLblSkip val="1"/>
        <c:noMultiLvlLbl val="0"/>
      </c:catAx>
      <c:valAx>
        <c:axId val="2278892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64550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Relationship Id="rId17" Type="http://schemas.openxmlformats.org/officeDocument/2006/relationships/image" Target="../media/image14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18.png" /><Relationship Id="rId22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Relationship Id="rId19" Type="http://schemas.openxmlformats.org/officeDocument/2006/relationships/image" Target="../media/image32.png" /><Relationship Id="rId20" Type="http://schemas.openxmlformats.org/officeDocument/2006/relationships/image" Target="../media/image33.png" /><Relationship Id="rId21" Type="http://schemas.openxmlformats.org/officeDocument/2006/relationships/image" Target="../media/image34.png" /><Relationship Id="rId22" Type="http://schemas.openxmlformats.org/officeDocument/2006/relationships/image" Target="../media/image3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image" Target="../media/image36.pn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Relationship Id="rId13" Type="http://schemas.openxmlformats.org/officeDocument/2006/relationships/image" Target="../media/image42.png" /><Relationship Id="rId14" Type="http://schemas.openxmlformats.org/officeDocument/2006/relationships/image" Target="../media/image43.png" /><Relationship Id="rId15" Type="http://schemas.openxmlformats.org/officeDocument/2006/relationships/image" Target="../media/image44.png" /><Relationship Id="rId16" Type="http://schemas.openxmlformats.org/officeDocument/2006/relationships/image" Target="../media/image45.png" /><Relationship Id="rId17" Type="http://schemas.openxmlformats.org/officeDocument/2006/relationships/image" Target="../media/image46.png" /><Relationship Id="rId18" Type="http://schemas.openxmlformats.org/officeDocument/2006/relationships/image" Target="../media/image47.png" /><Relationship Id="rId19" Type="http://schemas.openxmlformats.org/officeDocument/2006/relationships/image" Target="../media/image48.png" /><Relationship Id="rId20" Type="http://schemas.openxmlformats.org/officeDocument/2006/relationships/image" Target="../media/image49.png" /><Relationship Id="rId21" Type="http://schemas.openxmlformats.org/officeDocument/2006/relationships/image" Target="../media/image50.png" /><Relationship Id="rId22" Type="http://schemas.openxmlformats.org/officeDocument/2006/relationships/image" Target="../media/image5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image" Target="../media/image52.png" /><Relationship Id="rId8" Type="http://schemas.openxmlformats.org/officeDocument/2006/relationships/image" Target="../media/image53.png" /><Relationship Id="rId9" Type="http://schemas.openxmlformats.org/officeDocument/2006/relationships/image" Target="../media/image54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Relationship Id="rId12" Type="http://schemas.openxmlformats.org/officeDocument/2006/relationships/image" Target="../media/image57.png" /><Relationship Id="rId13" Type="http://schemas.openxmlformats.org/officeDocument/2006/relationships/image" Target="../media/image58.png" /><Relationship Id="rId14" Type="http://schemas.openxmlformats.org/officeDocument/2006/relationships/image" Target="../media/image59.png" /><Relationship Id="rId15" Type="http://schemas.openxmlformats.org/officeDocument/2006/relationships/image" Target="../media/image60.png" /><Relationship Id="rId16" Type="http://schemas.openxmlformats.org/officeDocument/2006/relationships/image" Target="../media/image61.png" /><Relationship Id="rId17" Type="http://schemas.openxmlformats.org/officeDocument/2006/relationships/image" Target="../media/image62.png" /><Relationship Id="rId18" Type="http://schemas.openxmlformats.org/officeDocument/2006/relationships/image" Target="../media/image63.png" /><Relationship Id="rId19" Type="http://schemas.openxmlformats.org/officeDocument/2006/relationships/image" Target="../media/image64.png" /><Relationship Id="rId20" Type="http://schemas.openxmlformats.org/officeDocument/2006/relationships/image" Target="../media/image65.png" /><Relationship Id="rId21" Type="http://schemas.openxmlformats.org/officeDocument/2006/relationships/image" Target="../media/image66.png" /><Relationship Id="rId22" Type="http://schemas.openxmlformats.org/officeDocument/2006/relationships/image" Target="../media/image6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image" Target="../media/image68.png" /><Relationship Id="rId8" Type="http://schemas.openxmlformats.org/officeDocument/2006/relationships/image" Target="../media/image69.png" /><Relationship Id="rId9" Type="http://schemas.openxmlformats.org/officeDocument/2006/relationships/image" Target="../media/image70.png" /><Relationship Id="rId10" Type="http://schemas.openxmlformats.org/officeDocument/2006/relationships/image" Target="../media/image71.png" /><Relationship Id="rId11" Type="http://schemas.openxmlformats.org/officeDocument/2006/relationships/image" Target="../media/image72.png" /><Relationship Id="rId12" Type="http://schemas.openxmlformats.org/officeDocument/2006/relationships/image" Target="../media/image73.png" /><Relationship Id="rId13" Type="http://schemas.openxmlformats.org/officeDocument/2006/relationships/image" Target="../media/image74.png" /><Relationship Id="rId14" Type="http://schemas.openxmlformats.org/officeDocument/2006/relationships/image" Target="../media/image75.png" /><Relationship Id="rId15" Type="http://schemas.openxmlformats.org/officeDocument/2006/relationships/image" Target="../media/image76.png" /><Relationship Id="rId16" Type="http://schemas.openxmlformats.org/officeDocument/2006/relationships/image" Target="../media/image77.png" /><Relationship Id="rId17" Type="http://schemas.openxmlformats.org/officeDocument/2006/relationships/image" Target="../media/image78.png" /><Relationship Id="rId18" Type="http://schemas.openxmlformats.org/officeDocument/2006/relationships/image" Target="../media/image79.png" /><Relationship Id="rId19" Type="http://schemas.openxmlformats.org/officeDocument/2006/relationships/image" Target="../media/image80.png" /><Relationship Id="rId20" Type="http://schemas.openxmlformats.org/officeDocument/2006/relationships/image" Target="../media/image81.png" /><Relationship Id="rId21" Type="http://schemas.openxmlformats.org/officeDocument/2006/relationships/image" Target="../media/image82.png" /><Relationship Id="rId22" Type="http://schemas.openxmlformats.org/officeDocument/2006/relationships/image" Target="../media/image8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0" y="0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0" y="0"/>
          <a:ext cx="965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0</xdr:rowOff>
    </xdr:from>
    <xdr:to>
      <xdr:col>27</xdr:col>
      <xdr:colOff>0</xdr:colOff>
      <xdr:row>47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8105775" y="82391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0</xdr:rowOff>
    </xdr:from>
    <xdr:to>
      <xdr:col>27</xdr:col>
      <xdr:colOff>0</xdr:colOff>
      <xdr:row>47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8105775" y="82391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47</xdr:row>
      <xdr:rowOff>0</xdr:rowOff>
    </xdr:from>
    <xdr:to>
      <xdr:col>29</xdr:col>
      <xdr:colOff>0</xdr:colOff>
      <xdr:row>47</xdr:row>
      <xdr:rowOff>0</xdr:rowOff>
    </xdr:to>
    <xdr:graphicFrame>
      <xdr:nvGraphicFramePr>
        <xdr:cNvPr id="10" name="Graphique 10"/>
        <xdr:cNvGraphicFramePr/>
      </xdr:nvGraphicFramePr>
      <xdr:xfrm>
        <a:off x="0" y="8239125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47</xdr:row>
      <xdr:rowOff>0</xdr:rowOff>
    </xdr:from>
    <xdr:to>
      <xdr:col>29</xdr:col>
      <xdr:colOff>0</xdr:colOff>
      <xdr:row>47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0" y="8239125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47</xdr:row>
      <xdr:rowOff>0</xdr:rowOff>
    </xdr:from>
    <xdr:to>
      <xdr:col>29</xdr:col>
      <xdr:colOff>257175</xdr:colOff>
      <xdr:row>47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8239125"/>
          <a:ext cx="965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914400</xdr:colOff>
      <xdr:row>47</xdr:row>
      <xdr:rowOff>0</xdr:rowOff>
    </xdr:from>
    <xdr:to>
      <xdr:col>24</xdr:col>
      <xdr:colOff>714375</xdr:colOff>
      <xdr:row>47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6810375" y="82391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914400</xdr:colOff>
      <xdr:row>47</xdr:row>
      <xdr:rowOff>0</xdr:rowOff>
    </xdr:from>
    <xdr:to>
      <xdr:col>24</xdr:col>
      <xdr:colOff>714375</xdr:colOff>
      <xdr:row>47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6810375" y="82391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47</xdr:row>
      <xdr:rowOff>0</xdr:rowOff>
    </xdr:from>
    <xdr:to>
      <xdr:col>28</xdr:col>
      <xdr:colOff>0</xdr:colOff>
      <xdr:row>47</xdr:row>
      <xdr:rowOff>0</xdr:rowOff>
    </xdr:to>
    <xdr:graphicFrame>
      <xdr:nvGraphicFramePr>
        <xdr:cNvPr id="15" name="Graphique 15"/>
        <xdr:cNvGraphicFramePr/>
      </xdr:nvGraphicFramePr>
      <xdr:xfrm>
        <a:off x="0" y="8239125"/>
        <a:ext cx="8753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152400</xdr:rowOff>
    </xdr:from>
    <xdr:to>
      <xdr:col>0</xdr:col>
      <xdr:colOff>19050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0" y="29527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114300</xdr:rowOff>
    </xdr:from>
    <xdr:to>
      <xdr:col>0</xdr:col>
      <xdr:colOff>9525</xdr:colOff>
      <xdr:row>23</xdr:row>
      <xdr:rowOff>133350</xdr:rowOff>
    </xdr:to>
    <xdr:sp>
      <xdr:nvSpPr>
        <xdr:cNvPr id="17" name="Line 17"/>
        <xdr:cNvSpPr>
          <a:spLocks/>
        </xdr:cNvSpPr>
      </xdr:nvSpPr>
      <xdr:spPr>
        <a:xfrm flipV="1">
          <a:off x="0" y="4371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133350</xdr:rowOff>
    </xdr:from>
    <xdr:to>
      <xdr:col>0</xdr:col>
      <xdr:colOff>9525</xdr:colOff>
      <xdr:row>17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9" name="Text 440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20" name="Text 441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31</xdr:col>
      <xdr:colOff>0</xdr:colOff>
      <xdr:row>0</xdr:row>
      <xdr:rowOff>0</xdr:rowOff>
    </xdr:to>
    <xdr:graphicFrame>
      <xdr:nvGraphicFramePr>
        <xdr:cNvPr id="21" name="Graphique 3"/>
        <xdr:cNvGraphicFramePr/>
      </xdr:nvGraphicFramePr>
      <xdr:xfrm>
        <a:off x="1209675" y="0"/>
        <a:ext cx="9048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31</xdr:col>
      <xdr:colOff>0</xdr:colOff>
      <xdr:row>0</xdr:row>
      <xdr:rowOff>0</xdr:rowOff>
    </xdr:to>
    <xdr:sp fLocksText="0">
      <xdr:nvSpPr>
        <xdr:cNvPr id="22" name="Text 883"/>
        <xdr:cNvSpPr txBox="1">
          <a:spLocks noChangeArrowheads="1"/>
        </xdr:cNvSpPr>
      </xdr:nvSpPr>
      <xdr:spPr>
        <a:xfrm>
          <a:off x="1219200" y="0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31</xdr:col>
      <xdr:colOff>257175</xdr:colOff>
      <xdr:row>0</xdr:row>
      <xdr:rowOff>0</xdr:rowOff>
    </xdr:to>
    <xdr:sp fLocksText="0">
      <xdr:nvSpPr>
        <xdr:cNvPr id="23" name="Text 885"/>
        <xdr:cNvSpPr txBox="1">
          <a:spLocks noChangeArrowheads="1"/>
        </xdr:cNvSpPr>
      </xdr:nvSpPr>
      <xdr:spPr>
        <a:xfrm>
          <a:off x="1971675" y="0"/>
          <a:ext cx="854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4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5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47</xdr:row>
      <xdr:rowOff>0</xdr:rowOff>
    </xdr:from>
    <xdr:to>
      <xdr:col>29</xdr:col>
      <xdr:colOff>0</xdr:colOff>
      <xdr:row>47</xdr:row>
      <xdr:rowOff>0</xdr:rowOff>
    </xdr:to>
    <xdr:sp fLocksText="0">
      <xdr:nvSpPr>
        <xdr:cNvPr id="26" name="Text 440"/>
        <xdr:cNvSpPr txBox="1">
          <a:spLocks noChangeArrowheads="1"/>
        </xdr:cNvSpPr>
      </xdr:nvSpPr>
      <xdr:spPr>
        <a:xfrm>
          <a:off x="9401175" y="8239125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47</xdr:row>
      <xdr:rowOff>0</xdr:rowOff>
    </xdr:from>
    <xdr:to>
      <xdr:col>29</xdr:col>
      <xdr:colOff>0</xdr:colOff>
      <xdr:row>47</xdr:row>
      <xdr:rowOff>0</xdr:rowOff>
    </xdr:to>
    <xdr:sp fLocksText="0">
      <xdr:nvSpPr>
        <xdr:cNvPr id="27" name="Text 441"/>
        <xdr:cNvSpPr txBox="1">
          <a:spLocks noChangeArrowheads="1"/>
        </xdr:cNvSpPr>
      </xdr:nvSpPr>
      <xdr:spPr>
        <a:xfrm>
          <a:off x="9401175" y="82391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31</xdr:col>
      <xdr:colOff>0</xdr:colOff>
      <xdr:row>47</xdr:row>
      <xdr:rowOff>0</xdr:rowOff>
    </xdr:to>
    <xdr:graphicFrame>
      <xdr:nvGraphicFramePr>
        <xdr:cNvPr id="28" name="Graphique 10"/>
        <xdr:cNvGraphicFramePr/>
      </xdr:nvGraphicFramePr>
      <xdr:xfrm>
        <a:off x="1209675" y="8239125"/>
        <a:ext cx="9048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47</xdr:row>
      <xdr:rowOff>0</xdr:rowOff>
    </xdr:from>
    <xdr:to>
      <xdr:col>31</xdr:col>
      <xdr:colOff>0</xdr:colOff>
      <xdr:row>47</xdr:row>
      <xdr:rowOff>0</xdr:rowOff>
    </xdr:to>
    <xdr:sp fLocksText="0">
      <xdr:nvSpPr>
        <xdr:cNvPr id="29" name="Text Box 11"/>
        <xdr:cNvSpPr txBox="1">
          <a:spLocks noChangeArrowheads="1"/>
        </xdr:cNvSpPr>
      </xdr:nvSpPr>
      <xdr:spPr>
        <a:xfrm>
          <a:off x="1219200" y="8239125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47</xdr:row>
      <xdr:rowOff>0</xdr:rowOff>
    </xdr:from>
    <xdr:to>
      <xdr:col>31</xdr:col>
      <xdr:colOff>257175</xdr:colOff>
      <xdr:row>47</xdr:row>
      <xdr:rowOff>0</xdr:rowOff>
    </xdr:to>
    <xdr:sp fLocksText="0">
      <xdr:nvSpPr>
        <xdr:cNvPr id="30" name="Text Box 12"/>
        <xdr:cNvSpPr txBox="1">
          <a:spLocks noChangeArrowheads="1"/>
        </xdr:cNvSpPr>
      </xdr:nvSpPr>
      <xdr:spPr>
        <a:xfrm>
          <a:off x="1971675" y="8239125"/>
          <a:ext cx="854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26</xdr:col>
      <xdr:colOff>647700</xdr:colOff>
      <xdr:row>47</xdr:row>
      <xdr:rowOff>0</xdr:rowOff>
    </xdr:from>
    <xdr:to>
      <xdr:col>26</xdr:col>
      <xdr:colOff>647700</xdr:colOff>
      <xdr:row>47</xdr:row>
      <xdr:rowOff>0</xdr:rowOff>
    </xdr:to>
    <xdr:sp fLocksText="0">
      <xdr:nvSpPr>
        <xdr:cNvPr id="31" name="Text 886"/>
        <xdr:cNvSpPr txBox="1">
          <a:spLocks noChangeArrowheads="1"/>
        </xdr:cNvSpPr>
      </xdr:nvSpPr>
      <xdr:spPr>
        <a:xfrm>
          <a:off x="8105775" y="82391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647700</xdr:colOff>
      <xdr:row>47</xdr:row>
      <xdr:rowOff>0</xdr:rowOff>
    </xdr:from>
    <xdr:to>
      <xdr:col>26</xdr:col>
      <xdr:colOff>647700</xdr:colOff>
      <xdr:row>47</xdr:row>
      <xdr:rowOff>0</xdr:rowOff>
    </xdr:to>
    <xdr:sp fLocksText="0">
      <xdr:nvSpPr>
        <xdr:cNvPr id="32" name="Text 887"/>
        <xdr:cNvSpPr txBox="1">
          <a:spLocks noChangeArrowheads="1"/>
        </xdr:cNvSpPr>
      </xdr:nvSpPr>
      <xdr:spPr>
        <a:xfrm>
          <a:off x="8105775" y="82391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47</xdr:row>
      <xdr:rowOff>0</xdr:rowOff>
    </xdr:from>
    <xdr:to>
      <xdr:col>30</xdr:col>
      <xdr:colOff>0</xdr:colOff>
      <xdr:row>47</xdr:row>
      <xdr:rowOff>0</xdr:rowOff>
    </xdr:to>
    <xdr:graphicFrame>
      <xdr:nvGraphicFramePr>
        <xdr:cNvPr id="33" name="Graphique 15"/>
        <xdr:cNvGraphicFramePr/>
      </xdr:nvGraphicFramePr>
      <xdr:xfrm>
        <a:off x="123825" y="8239125"/>
        <a:ext cx="9925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28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0" y="0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28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0" y="0"/>
          <a:ext cx="965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8105775" y="8248650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8105775" y="8248650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47</xdr:row>
      <xdr:rowOff>0</xdr:rowOff>
    </xdr:from>
    <xdr:to>
      <xdr:col>28</xdr:col>
      <xdr:colOff>0</xdr:colOff>
      <xdr:row>47</xdr:row>
      <xdr:rowOff>0</xdr:rowOff>
    </xdr:to>
    <xdr:graphicFrame>
      <xdr:nvGraphicFramePr>
        <xdr:cNvPr id="10" name="Graphique 10"/>
        <xdr:cNvGraphicFramePr/>
      </xdr:nvGraphicFramePr>
      <xdr:xfrm>
        <a:off x="0" y="8248650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47</xdr:row>
      <xdr:rowOff>0</xdr:rowOff>
    </xdr:from>
    <xdr:to>
      <xdr:col>28</xdr:col>
      <xdr:colOff>0</xdr:colOff>
      <xdr:row>47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0" y="8248650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47</xdr:row>
      <xdr:rowOff>0</xdr:rowOff>
    </xdr:from>
    <xdr:to>
      <xdr:col>28</xdr:col>
      <xdr:colOff>257175</xdr:colOff>
      <xdr:row>47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8248650"/>
          <a:ext cx="965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23</xdr:col>
      <xdr:colOff>847725</xdr:colOff>
      <xdr:row>47</xdr:row>
      <xdr:rowOff>0</xdr:rowOff>
    </xdr:from>
    <xdr:to>
      <xdr:col>23</xdr:col>
      <xdr:colOff>714375</xdr:colOff>
      <xdr:row>47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6810375" y="8248650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847725</xdr:colOff>
      <xdr:row>47</xdr:row>
      <xdr:rowOff>0</xdr:rowOff>
    </xdr:from>
    <xdr:to>
      <xdr:col>23</xdr:col>
      <xdr:colOff>714375</xdr:colOff>
      <xdr:row>47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6810375" y="8248650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26</xdr:col>
      <xdr:colOff>647700</xdr:colOff>
      <xdr:row>47</xdr:row>
      <xdr:rowOff>0</xdr:rowOff>
    </xdr:to>
    <xdr:graphicFrame>
      <xdr:nvGraphicFramePr>
        <xdr:cNvPr id="15" name="Graphique 15"/>
        <xdr:cNvGraphicFramePr/>
      </xdr:nvGraphicFramePr>
      <xdr:xfrm>
        <a:off x="0" y="8248650"/>
        <a:ext cx="8753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</xdr:row>
      <xdr:rowOff>57150</xdr:rowOff>
    </xdr:from>
    <xdr:to>
      <xdr:col>0</xdr:col>
      <xdr:colOff>19050</xdr:colOff>
      <xdr:row>18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0" y="37623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7" name="Text 440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8" name="Text 441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9" name="Graphique 3"/>
        <xdr:cNvGraphicFramePr/>
      </xdr:nvGraphicFramePr>
      <xdr:xfrm>
        <a:off x="1209675" y="0"/>
        <a:ext cx="9048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20" name="Text 883"/>
        <xdr:cNvSpPr txBox="1">
          <a:spLocks noChangeArrowheads="1"/>
        </xdr:cNvSpPr>
      </xdr:nvSpPr>
      <xdr:spPr>
        <a:xfrm>
          <a:off x="1219200" y="0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21" name="Text 885"/>
        <xdr:cNvSpPr txBox="1">
          <a:spLocks noChangeArrowheads="1"/>
        </xdr:cNvSpPr>
      </xdr:nvSpPr>
      <xdr:spPr>
        <a:xfrm>
          <a:off x="1971675" y="0"/>
          <a:ext cx="854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2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3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fLocksText="0">
      <xdr:nvSpPr>
        <xdr:cNvPr id="24" name="Text 440"/>
        <xdr:cNvSpPr txBox="1">
          <a:spLocks noChangeArrowheads="1"/>
        </xdr:cNvSpPr>
      </xdr:nvSpPr>
      <xdr:spPr>
        <a:xfrm>
          <a:off x="9401175" y="8248650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fLocksText="0">
      <xdr:nvSpPr>
        <xdr:cNvPr id="25" name="Text 441"/>
        <xdr:cNvSpPr txBox="1">
          <a:spLocks noChangeArrowheads="1"/>
        </xdr:cNvSpPr>
      </xdr:nvSpPr>
      <xdr:spPr>
        <a:xfrm>
          <a:off x="9401175" y="8248650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30</xdr:col>
      <xdr:colOff>0</xdr:colOff>
      <xdr:row>47</xdr:row>
      <xdr:rowOff>0</xdr:rowOff>
    </xdr:to>
    <xdr:graphicFrame>
      <xdr:nvGraphicFramePr>
        <xdr:cNvPr id="26" name="Graphique 10"/>
        <xdr:cNvGraphicFramePr/>
      </xdr:nvGraphicFramePr>
      <xdr:xfrm>
        <a:off x="1209675" y="8248650"/>
        <a:ext cx="9048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47</xdr:row>
      <xdr:rowOff>0</xdr:rowOff>
    </xdr:from>
    <xdr:to>
      <xdr:col>30</xdr:col>
      <xdr:colOff>0</xdr:colOff>
      <xdr:row>47</xdr:row>
      <xdr:rowOff>0</xdr:rowOff>
    </xdr:to>
    <xdr:sp fLocksText="0">
      <xdr:nvSpPr>
        <xdr:cNvPr id="27" name="Text Box 11"/>
        <xdr:cNvSpPr txBox="1">
          <a:spLocks noChangeArrowheads="1"/>
        </xdr:cNvSpPr>
      </xdr:nvSpPr>
      <xdr:spPr>
        <a:xfrm>
          <a:off x="1219200" y="8248650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47</xdr:row>
      <xdr:rowOff>0</xdr:rowOff>
    </xdr:from>
    <xdr:to>
      <xdr:col>30</xdr:col>
      <xdr:colOff>257175</xdr:colOff>
      <xdr:row>47</xdr:row>
      <xdr:rowOff>0</xdr:rowOff>
    </xdr:to>
    <xdr:sp fLocksText="0">
      <xdr:nvSpPr>
        <xdr:cNvPr id="28" name="Text Box 12"/>
        <xdr:cNvSpPr txBox="1">
          <a:spLocks noChangeArrowheads="1"/>
        </xdr:cNvSpPr>
      </xdr:nvSpPr>
      <xdr:spPr>
        <a:xfrm>
          <a:off x="1971675" y="8248650"/>
          <a:ext cx="854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647700</xdr:colOff>
      <xdr:row>47</xdr:row>
      <xdr:rowOff>0</xdr:rowOff>
    </xdr:from>
    <xdr:to>
      <xdr:col>25</xdr:col>
      <xdr:colOff>647700</xdr:colOff>
      <xdr:row>47</xdr:row>
      <xdr:rowOff>0</xdr:rowOff>
    </xdr:to>
    <xdr:sp fLocksText="0">
      <xdr:nvSpPr>
        <xdr:cNvPr id="29" name="Text 886"/>
        <xdr:cNvSpPr txBox="1">
          <a:spLocks noChangeArrowheads="1"/>
        </xdr:cNvSpPr>
      </xdr:nvSpPr>
      <xdr:spPr>
        <a:xfrm>
          <a:off x="8105775" y="8248650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647700</xdr:colOff>
      <xdr:row>47</xdr:row>
      <xdr:rowOff>0</xdr:rowOff>
    </xdr:from>
    <xdr:to>
      <xdr:col>25</xdr:col>
      <xdr:colOff>647700</xdr:colOff>
      <xdr:row>47</xdr:row>
      <xdr:rowOff>0</xdr:rowOff>
    </xdr:to>
    <xdr:sp fLocksText="0">
      <xdr:nvSpPr>
        <xdr:cNvPr id="30" name="Text 887"/>
        <xdr:cNvSpPr txBox="1">
          <a:spLocks noChangeArrowheads="1"/>
        </xdr:cNvSpPr>
      </xdr:nvSpPr>
      <xdr:spPr>
        <a:xfrm>
          <a:off x="8105775" y="8248650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47</xdr:row>
      <xdr:rowOff>0</xdr:rowOff>
    </xdr:from>
    <xdr:to>
      <xdr:col>28</xdr:col>
      <xdr:colOff>647700</xdr:colOff>
      <xdr:row>47</xdr:row>
      <xdr:rowOff>0</xdr:rowOff>
    </xdr:to>
    <xdr:graphicFrame>
      <xdr:nvGraphicFramePr>
        <xdr:cNvPr id="31" name="Graphique 15"/>
        <xdr:cNvGraphicFramePr/>
      </xdr:nvGraphicFramePr>
      <xdr:xfrm>
        <a:off x="0" y="8248650"/>
        <a:ext cx="10048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28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0" y="0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28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0" y="0"/>
          <a:ext cx="965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8105775" y="943927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8105775" y="943927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47</xdr:row>
      <xdr:rowOff>0</xdr:rowOff>
    </xdr:from>
    <xdr:to>
      <xdr:col>28</xdr:col>
      <xdr:colOff>0</xdr:colOff>
      <xdr:row>47</xdr:row>
      <xdr:rowOff>0</xdr:rowOff>
    </xdr:to>
    <xdr:graphicFrame>
      <xdr:nvGraphicFramePr>
        <xdr:cNvPr id="10" name="Graphique 10"/>
        <xdr:cNvGraphicFramePr/>
      </xdr:nvGraphicFramePr>
      <xdr:xfrm>
        <a:off x="0" y="8467725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47</xdr:row>
      <xdr:rowOff>0</xdr:rowOff>
    </xdr:from>
    <xdr:to>
      <xdr:col>28</xdr:col>
      <xdr:colOff>0</xdr:colOff>
      <xdr:row>47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0" y="8467725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47</xdr:row>
      <xdr:rowOff>0</xdr:rowOff>
    </xdr:from>
    <xdr:to>
      <xdr:col>28</xdr:col>
      <xdr:colOff>257175</xdr:colOff>
      <xdr:row>47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8467725"/>
          <a:ext cx="965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23</xdr:col>
      <xdr:colOff>847725</xdr:colOff>
      <xdr:row>53</xdr:row>
      <xdr:rowOff>0</xdr:rowOff>
    </xdr:from>
    <xdr:to>
      <xdr:col>23</xdr:col>
      <xdr:colOff>714375</xdr:colOff>
      <xdr:row>53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6810375" y="943927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847725</xdr:colOff>
      <xdr:row>53</xdr:row>
      <xdr:rowOff>0</xdr:rowOff>
    </xdr:from>
    <xdr:to>
      <xdr:col>23</xdr:col>
      <xdr:colOff>714375</xdr:colOff>
      <xdr:row>53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6810375" y="943927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26</xdr:col>
      <xdr:colOff>647700</xdr:colOff>
      <xdr:row>47</xdr:row>
      <xdr:rowOff>0</xdr:rowOff>
    </xdr:to>
    <xdr:graphicFrame>
      <xdr:nvGraphicFramePr>
        <xdr:cNvPr id="15" name="Graphique 15"/>
        <xdr:cNvGraphicFramePr/>
      </xdr:nvGraphicFramePr>
      <xdr:xfrm>
        <a:off x="0" y="8467725"/>
        <a:ext cx="8753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1209675" y="0"/>
        <a:ext cx="9048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1219200" y="0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1971675" y="0"/>
          <a:ext cx="854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28</xdr:col>
      <xdr:colOff>0</xdr:colOff>
      <xdr:row>53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9401175" y="9439275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28</xdr:col>
      <xdr:colOff>0</xdr:colOff>
      <xdr:row>53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9401175" y="943927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30</xdr:col>
      <xdr:colOff>0</xdr:colOff>
      <xdr:row>47</xdr:row>
      <xdr:rowOff>0</xdr:rowOff>
    </xdr:to>
    <xdr:graphicFrame>
      <xdr:nvGraphicFramePr>
        <xdr:cNvPr id="25" name="Graphique 10"/>
        <xdr:cNvGraphicFramePr/>
      </xdr:nvGraphicFramePr>
      <xdr:xfrm>
        <a:off x="1209675" y="8467725"/>
        <a:ext cx="9048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47</xdr:row>
      <xdr:rowOff>0</xdr:rowOff>
    </xdr:from>
    <xdr:to>
      <xdr:col>30</xdr:col>
      <xdr:colOff>0</xdr:colOff>
      <xdr:row>47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1219200" y="8467725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47</xdr:row>
      <xdr:rowOff>0</xdr:rowOff>
    </xdr:from>
    <xdr:to>
      <xdr:col>30</xdr:col>
      <xdr:colOff>257175</xdr:colOff>
      <xdr:row>47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1971675" y="8467725"/>
          <a:ext cx="854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647700</xdr:colOff>
      <xdr:row>53</xdr:row>
      <xdr:rowOff>0</xdr:rowOff>
    </xdr:from>
    <xdr:to>
      <xdr:col>25</xdr:col>
      <xdr:colOff>647700</xdr:colOff>
      <xdr:row>53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8105775" y="943927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647700</xdr:colOff>
      <xdr:row>53</xdr:row>
      <xdr:rowOff>0</xdr:rowOff>
    </xdr:from>
    <xdr:to>
      <xdr:col>25</xdr:col>
      <xdr:colOff>647700</xdr:colOff>
      <xdr:row>53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8105775" y="943927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0</xdr:rowOff>
    </xdr:from>
    <xdr:to>
      <xdr:col>28</xdr:col>
      <xdr:colOff>647700</xdr:colOff>
      <xdr:row>47</xdr:row>
      <xdr:rowOff>0</xdr:rowOff>
    </xdr:to>
    <xdr:graphicFrame>
      <xdr:nvGraphicFramePr>
        <xdr:cNvPr id="30" name="Graphique 15"/>
        <xdr:cNvGraphicFramePr/>
      </xdr:nvGraphicFramePr>
      <xdr:xfrm>
        <a:off x="9525" y="8467725"/>
        <a:ext cx="10039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923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0" y="0"/>
          <a:ext cx="923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27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0" y="0"/>
          <a:ext cx="949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8105775" y="77819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8105775" y="77819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46</xdr:row>
      <xdr:rowOff>0</xdr:rowOff>
    </xdr:from>
    <xdr:to>
      <xdr:col>27</xdr:col>
      <xdr:colOff>0</xdr:colOff>
      <xdr:row>46</xdr:row>
      <xdr:rowOff>0</xdr:rowOff>
    </xdr:to>
    <xdr:graphicFrame>
      <xdr:nvGraphicFramePr>
        <xdr:cNvPr id="10" name="Graphique 10"/>
        <xdr:cNvGraphicFramePr/>
      </xdr:nvGraphicFramePr>
      <xdr:xfrm>
        <a:off x="0" y="7781925"/>
        <a:ext cx="9239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46</xdr:row>
      <xdr:rowOff>0</xdr:rowOff>
    </xdr:from>
    <xdr:to>
      <xdr:col>27</xdr:col>
      <xdr:colOff>0</xdr:colOff>
      <xdr:row>46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0" y="7781925"/>
          <a:ext cx="923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46</xdr:row>
      <xdr:rowOff>0</xdr:rowOff>
    </xdr:from>
    <xdr:to>
      <xdr:col>27</xdr:col>
      <xdr:colOff>257175</xdr:colOff>
      <xdr:row>46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7781925"/>
          <a:ext cx="949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22</xdr:col>
      <xdr:colOff>647700</xdr:colOff>
      <xdr:row>46</xdr:row>
      <xdr:rowOff>0</xdr:rowOff>
    </xdr:from>
    <xdr:to>
      <xdr:col>22</xdr:col>
      <xdr:colOff>647700</xdr:colOff>
      <xdr:row>46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6810375" y="77819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647700</xdr:colOff>
      <xdr:row>46</xdr:row>
      <xdr:rowOff>0</xdr:rowOff>
    </xdr:from>
    <xdr:to>
      <xdr:col>22</xdr:col>
      <xdr:colOff>647700</xdr:colOff>
      <xdr:row>46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6810375" y="77819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26</xdr:col>
      <xdr:colOff>0</xdr:colOff>
      <xdr:row>46</xdr:row>
      <xdr:rowOff>0</xdr:rowOff>
    </xdr:to>
    <xdr:graphicFrame>
      <xdr:nvGraphicFramePr>
        <xdr:cNvPr id="15" name="Graphique 15"/>
        <xdr:cNvGraphicFramePr/>
      </xdr:nvGraphicFramePr>
      <xdr:xfrm>
        <a:off x="0" y="7781925"/>
        <a:ext cx="8610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1209675" y="0"/>
        <a:ext cx="8886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1219200" y="0"/>
          <a:ext cx="887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1971675" y="0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9239250" y="7781925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9239250" y="77819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29</xdr:col>
      <xdr:colOff>0</xdr:colOff>
      <xdr:row>46</xdr:row>
      <xdr:rowOff>0</xdr:rowOff>
    </xdr:to>
    <xdr:graphicFrame>
      <xdr:nvGraphicFramePr>
        <xdr:cNvPr id="25" name="Graphique 10"/>
        <xdr:cNvGraphicFramePr/>
      </xdr:nvGraphicFramePr>
      <xdr:xfrm>
        <a:off x="1209675" y="7781925"/>
        <a:ext cx="8886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46</xdr:row>
      <xdr:rowOff>0</xdr:rowOff>
    </xdr:from>
    <xdr:to>
      <xdr:col>29</xdr:col>
      <xdr:colOff>0</xdr:colOff>
      <xdr:row>46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1219200" y="7781925"/>
          <a:ext cx="887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46</xdr:row>
      <xdr:rowOff>0</xdr:rowOff>
    </xdr:from>
    <xdr:to>
      <xdr:col>29</xdr:col>
      <xdr:colOff>257175</xdr:colOff>
      <xdr:row>46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1971675" y="7781925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647700</xdr:colOff>
      <xdr:row>46</xdr:row>
      <xdr:rowOff>0</xdr:rowOff>
    </xdr:from>
    <xdr:to>
      <xdr:col>24</xdr:col>
      <xdr:colOff>647700</xdr:colOff>
      <xdr:row>46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8105775" y="77819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647700</xdr:colOff>
      <xdr:row>46</xdr:row>
      <xdr:rowOff>0</xdr:rowOff>
    </xdr:from>
    <xdr:to>
      <xdr:col>24</xdr:col>
      <xdr:colOff>647700</xdr:colOff>
      <xdr:row>46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8105775" y="77819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28</xdr:col>
      <xdr:colOff>0</xdr:colOff>
      <xdr:row>46</xdr:row>
      <xdr:rowOff>0</xdr:rowOff>
    </xdr:to>
    <xdr:graphicFrame>
      <xdr:nvGraphicFramePr>
        <xdr:cNvPr id="30" name="Graphique 15"/>
        <xdr:cNvGraphicFramePr/>
      </xdr:nvGraphicFramePr>
      <xdr:xfrm>
        <a:off x="0" y="7781925"/>
        <a:ext cx="9886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0" y="0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27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0" y="0"/>
          <a:ext cx="965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25</xdr:col>
      <xdr:colOff>0</xdr:colOff>
      <xdr:row>45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8105775" y="76295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25</xdr:col>
      <xdr:colOff>0</xdr:colOff>
      <xdr:row>45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8105775" y="76295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45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0" y="7629525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45</xdr:row>
      <xdr:rowOff>0</xdr:rowOff>
    </xdr:from>
    <xdr:to>
      <xdr:col>27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0" y="7629525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45</xdr:row>
      <xdr:rowOff>0</xdr:rowOff>
    </xdr:from>
    <xdr:to>
      <xdr:col>27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7629525"/>
          <a:ext cx="965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22</xdr:col>
      <xdr:colOff>847725</xdr:colOff>
      <xdr:row>45</xdr:row>
      <xdr:rowOff>0</xdr:rowOff>
    </xdr:from>
    <xdr:to>
      <xdr:col>22</xdr:col>
      <xdr:colOff>714375</xdr:colOff>
      <xdr:row>45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6810375" y="76295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847725</xdr:colOff>
      <xdr:row>45</xdr:row>
      <xdr:rowOff>0</xdr:rowOff>
    </xdr:from>
    <xdr:to>
      <xdr:col>22</xdr:col>
      <xdr:colOff>714375</xdr:colOff>
      <xdr:row>45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6810375" y="76295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0" y="7629525"/>
        <a:ext cx="8753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81057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1209675" y="0"/>
        <a:ext cx="9048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1219200" y="0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1971675" y="0"/>
          <a:ext cx="854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9401175" y="7629525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9401175" y="76295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29</xdr:col>
      <xdr:colOff>0</xdr:colOff>
      <xdr:row>45</xdr:row>
      <xdr:rowOff>0</xdr:rowOff>
    </xdr:to>
    <xdr:graphicFrame>
      <xdr:nvGraphicFramePr>
        <xdr:cNvPr id="25" name="Graphique 10"/>
        <xdr:cNvGraphicFramePr/>
      </xdr:nvGraphicFramePr>
      <xdr:xfrm>
        <a:off x="1209675" y="7629525"/>
        <a:ext cx="9048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29</xdr:col>
      <xdr:colOff>0</xdr:colOff>
      <xdr:row>45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1219200" y="7629525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29</xdr:col>
      <xdr:colOff>257175</xdr:colOff>
      <xdr:row>45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1971675" y="7629525"/>
          <a:ext cx="854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647700</xdr:colOff>
      <xdr:row>45</xdr:row>
      <xdr:rowOff>0</xdr:rowOff>
    </xdr:from>
    <xdr:to>
      <xdr:col>24</xdr:col>
      <xdr:colOff>647700</xdr:colOff>
      <xdr:row>45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8105775" y="76295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647700</xdr:colOff>
      <xdr:row>45</xdr:row>
      <xdr:rowOff>0</xdr:rowOff>
    </xdr:from>
    <xdr:to>
      <xdr:col>24</xdr:col>
      <xdr:colOff>647700</xdr:colOff>
      <xdr:row>45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8105775" y="76295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45</xdr:row>
      <xdr:rowOff>0</xdr:rowOff>
    </xdr:from>
    <xdr:to>
      <xdr:col>28</xdr:col>
      <xdr:colOff>0</xdr:colOff>
      <xdr:row>45</xdr:row>
      <xdr:rowOff>0</xdr:rowOff>
    </xdr:to>
    <xdr:graphicFrame>
      <xdr:nvGraphicFramePr>
        <xdr:cNvPr id="30" name="Graphique 15"/>
        <xdr:cNvGraphicFramePr/>
      </xdr:nvGraphicFramePr>
      <xdr:xfrm>
        <a:off x="0" y="7629525"/>
        <a:ext cx="10048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OLEOPROT\BILANS%20OL&#201;O-PRO\R&#201;UNION%20BILANS\2014\R&#233;union%20bilans%2020141010\BILANS\bilans%20ol&#233;o-prot&#233;o%20%202013-14%20version%20r&#233;un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Partie%20ol&#233;o%20nov%202010%20chiffre%20&#224;%20fin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Partie%20ol&#233;o%20nov%202010%20chiffre%20&#224;%20fin%20no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bilan%20prot%202009%20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  <sheetName val="bilan pois "/>
      <sheetName val="bilan féverole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an pois 10 "/>
      <sheetName val="bilan pois 09"/>
      <sheetName val="mens pois 2009"/>
      <sheetName val="bilan colza 10 "/>
      <sheetName val="mens pois 2010"/>
      <sheetName val="bilan féverole 09"/>
      <sheetName val="mens fève 09"/>
      <sheetName val="bilan féverole 10"/>
      <sheetName val="mens fève 10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G53"/>
  <sheetViews>
    <sheetView tabSelected="1" workbookViewId="0" topLeftCell="B4">
      <selection activeCell="E44" sqref="E44"/>
    </sheetView>
  </sheetViews>
  <sheetFormatPr defaultColWidth="11.421875" defaultRowHeight="12.75"/>
  <cols>
    <col min="1" max="1" width="33.57421875" style="0" hidden="1" customWidth="1"/>
    <col min="2" max="2" width="53.57421875" style="0" customWidth="1"/>
    <col min="3" max="3" width="10.140625" style="0" hidden="1" customWidth="1"/>
    <col min="4" max="4" width="10.57421875" style="0" hidden="1" customWidth="1"/>
    <col min="5" max="5" width="9.7109375" style="0" customWidth="1"/>
    <col min="6" max="6" width="10.140625" style="0" hidden="1" customWidth="1"/>
    <col min="7" max="7" width="9.7109375" style="0" customWidth="1"/>
    <col min="8" max="9" width="9.28125" style="0" hidden="1" customWidth="1"/>
    <col min="10" max="12" width="10.7109375" style="0" hidden="1" customWidth="1"/>
    <col min="13" max="13" width="9.7109375" style="0" customWidth="1"/>
    <col min="14" max="17" width="13.7109375" style="0" hidden="1" customWidth="1"/>
    <col min="18" max="18" width="9.7109375" style="0" customWidth="1"/>
    <col min="19" max="22" width="13.7109375" style="0" hidden="1" customWidth="1"/>
    <col min="23" max="23" width="9.7109375" style="0" customWidth="1"/>
    <col min="24" max="25" width="13.7109375" style="0" hidden="1" customWidth="1"/>
    <col min="26" max="30" width="9.7109375" style="0" customWidth="1"/>
    <col min="31" max="31" width="3.140625" style="0" customWidth="1"/>
    <col min="32" max="32" width="9.8515625" style="2" customWidth="1"/>
  </cols>
  <sheetData>
    <row r="1" spans="1:33" ht="24.75">
      <c r="A1" s="166" t="s">
        <v>132</v>
      </c>
      <c r="B1" s="1" t="s">
        <v>33</v>
      </c>
      <c r="C1" s="1"/>
      <c r="D1" s="1"/>
      <c r="E1" s="1"/>
      <c r="F1" s="1"/>
      <c r="G1" s="1"/>
      <c r="H1" s="1"/>
      <c r="I1" s="1"/>
      <c r="J1" s="16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/>
      <c r="AG1" s="2"/>
    </row>
    <row r="2" spans="2:33" s="5" customFormat="1" ht="16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3"/>
      <c r="AB2" s="3"/>
      <c r="AC2" s="3"/>
      <c r="AD2" s="4"/>
      <c r="AE2" s="4"/>
      <c r="AG2" s="6"/>
    </row>
    <row r="3" spans="2:31" ht="49.5" thickBot="1" thickTop="1">
      <c r="B3" s="167" t="s">
        <v>1</v>
      </c>
      <c r="C3" s="8" t="s">
        <v>144</v>
      </c>
      <c r="D3" s="8" t="s">
        <v>134</v>
      </c>
      <c r="E3" s="8" t="s">
        <v>156</v>
      </c>
      <c r="F3" s="8" t="s">
        <v>146</v>
      </c>
      <c r="G3" s="8" t="s">
        <v>145</v>
      </c>
      <c r="H3" s="8" t="s">
        <v>118</v>
      </c>
      <c r="I3" s="8" t="s">
        <v>117</v>
      </c>
      <c r="J3" s="8" t="s">
        <v>109</v>
      </c>
      <c r="K3" s="8" t="s">
        <v>96</v>
      </c>
      <c r="L3" s="8" t="s">
        <v>135</v>
      </c>
      <c r="M3" s="8" t="s">
        <v>95</v>
      </c>
      <c r="N3" s="8" t="s">
        <v>114</v>
      </c>
      <c r="O3" s="8" t="s">
        <v>86</v>
      </c>
      <c r="P3" s="8" t="s">
        <v>81</v>
      </c>
      <c r="Q3" s="8" t="s">
        <v>63</v>
      </c>
      <c r="R3" s="8" t="s">
        <v>148</v>
      </c>
      <c r="S3" s="8" t="s">
        <v>61</v>
      </c>
      <c r="T3" s="8" t="s">
        <v>59</v>
      </c>
      <c r="U3" s="8" t="s">
        <v>55</v>
      </c>
      <c r="V3" s="8" t="s">
        <v>56</v>
      </c>
      <c r="W3" s="8" t="s">
        <v>147</v>
      </c>
      <c r="X3" s="8" t="s">
        <v>35</v>
      </c>
      <c r="Y3" s="8" t="s">
        <v>28</v>
      </c>
      <c r="Z3" s="8" t="s">
        <v>57</v>
      </c>
      <c r="AA3" s="9" t="s">
        <v>53</v>
      </c>
      <c r="AB3" s="8" t="s">
        <v>54</v>
      </c>
      <c r="AC3" s="9" t="s">
        <v>124</v>
      </c>
      <c r="AD3" s="157" t="s">
        <v>150</v>
      </c>
      <c r="AE3" s="10"/>
    </row>
    <row r="4" spans="2:31" ht="14.25" thickBot="1" thickTop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spans="1:31" ht="13.5" thickTop="1">
      <c r="A5" s="170"/>
      <c r="B5" s="13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16"/>
      <c r="AD5" s="17"/>
      <c r="AE5" s="10"/>
    </row>
    <row r="6" spans="2:33" ht="12.75">
      <c r="B6" s="18" t="s">
        <v>161</v>
      </c>
      <c r="C6" s="19"/>
      <c r="D6" s="19">
        <v>1531</v>
      </c>
      <c r="E6" s="19">
        <v>1505</v>
      </c>
      <c r="F6" s="19">
        <v>1507</v>
      </c>
      <c r="G6" s="19">
        <v>1438</v>
      </c>
      <c r="H6" s="19">
        <v>1437</v>
      </c>
      <c r="I6" s="19">
        <v>1438</v>
      </c>
      <c r="J6" s="19">
        <v>1436</v>
      </c>
      <c r="K6" s="19">
        <v>1442</v>
      </c>
      <c r="L6" s="19">
        <v>1460</v>
      </c>
      <c r="M6" s="19">
        <v>1607</v>
      </c>
      <c r="N6" s="19">
        <v>1604</v>
      </c>
      <c r="O6" s="19">
        <v>1603</v>
      </c>
      <c r="P6" s="19">
        <v>1601</v>
      </c>
      <c r="Q6" s="19">
        <v>1603</v>
      </c>
      <c r="R6" s="19">
        <v>1555</v>
      </c>
      <c r="S6" s="19">
        <v>1555</v>
      </c>
      <c r="T6" s="19">
        <v>1551.08</v>
      </c>
      <c r="U6" s="19">
        <v>1551.08</v>
      </c>
      <c r="V6" s="19">
        <v>1549.815</v>
      </c>
      <c r="W6" s="19">
        <v>1465</v>
      </c>
      <c r="X6" s="19">
        <v>1465</v>
      </c>
      <c r="Y6" s="19">
        <v>1457</v>
      </c>
      <c r="Z6" s="19">
        <v>1480.771</v>
      </c>
      <c r="AA6" s="19">
        <v>1438.421</v>
      </c>
      <c r="AB6" s="19">
        <v>1619</v>
      </c>
      <c r="AC6" s="19">
        <v>1408</v>
      </c>
      <c r="AD6" s="20">
        <f>(E6-G6)/G6</f>
        <v>0.04659248956884562</v>
      </c>
      <c r="AE6" s="21"/>
      <c r="AG6" s="2"/>
    </row>
    <row r="7" spans="2:33" ht="12.7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0"/>
      <c r="AE7" s="24"/>
      <c r="AG7" s="2"/>
    </row>
    <row r="8" spans="2:33" ht="12.75">
      <c r="B8" s="18" t="s">
        <v>169</v>
      </c>
      <c r="C8" s="26"/>
      <c r="D8" s="26">
        <v>3.39</v>
      </c>
      <c r="E8" s="26">
        <v>3.66</v>
      </c>
      <c r="F8" s="26">
        <v>3.63</v>
      </c>
      <c r="G8" s="26">
        <v>3.04</v>
      </c>
      <c r="H8" s="26">
        <v>3.01</v>
      </c>
      <c r="I8" s="26">
        <v>3.01</v>
      </c>
      <c r="J8" s="26">
        <v>3.006</v>
      </c>
      <c r="K8" s="26">
        <f>K10/K6</f>
        <v>3.033980582524272</v>
      </c>
      <c r="L8" s="26">
        <v>3.25</v>
      </c>
      <c r="M8" s="26">
        <v>3.3995021779713754</v>
      </c>
      <c r="N8" s="26">
        <v>3.39</v>
      </c>
      <c r="O8" s="26">
        <v>3.39</v>
      </c>
      <c r="P8" s="26">
        <v>3.38</v>
      </c>
      <c r="Q8" s="26">
        <v>3.39</v>
      </c>
      <c r="R8" s="26">
        <v>3.44</v>
      </c>
      <c r="S8" s="26">
        <v>3.44</v>
      </c>
      <c r="T8" s="26">
        <f>T10/T6</f>
        <v>3.4363153415684558</v>
      </c>
      <c r="U8" s="26">
        <f>U10/U6</f>
        <v>3.453077855429765</v>
      </c>
      <c r="V8" s="26">
        <v>3.35471588544439</v>
      </c>
      <c r="W8" s="26">
        <v>3.2868852459016393</v>
      </c>
      <c r="X8" s="26">
        <v>3.29</v>
      </c>
      <c r="Y8" s="26">
        <f>Y10/Y6</f>
        <v>3.206588881262869</v>
      </c>
      <c r="Z8" s="26">
        <f>Z10/Z6</f>
        <v>3.7931807146412244</v>
      </c>
      <c r="AA8" s="26">
        <f>AA10/AA6</f>
        <v>3.2938896192422105</v>
      </c>
      <c r="AB8" s="26">
        <f>AB10/AB6</f>
        <v>2.8616429894996913</v>
      </c>
      <c r="AC8" s="26">
        <f>AC10/AC6</f>
        <v>2.928977272727273</v>
      </c>
      <c r="AD8" s="20">
        <f>(E8-G8)/G8</f>
        <v>0.20394736842105265</v>
      </c>
      <c r="AE8" s="27"/>
      <c r="AG8" s="2"/>
    </row>
    <row r="9" spans="2:33" ht="12.75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0"/>
      <c r="AE9" s="27"/>
      <c r="AG9" s="2"/>
    </row>
    <row r="10" spans="2:33" ht="12.75">
      <c r="B10" s="18" t="s">
        <v>163</v>
      </c>
      <c r="C10" s="19"/>
      <c r="D10" s="19">
        <f>D6*D8</f>
        <v>5190.09</v>
      </c>
      <c r="E10" s="19">
        <v>5510</v>
      </c>
      <c r="F10" s="19">
        <v>5477</v>
      </c>
      <c r="G10" s="19">
        <v>4380</v>
      </c>
      <c r="H10" s="19">
        <v>4325</v>
      </c>
      <c r="I10" s="19">
        <v>4327</v>
      </c>
      <c r="J10" s="19">
        <v>4318</v>
      </c>
      <c r="K10" s="19">
        <v>4375</v>
      </c>
      <c r="L10" s="19">
        <v>4750</v>
      </c>
      <c r="M10" s="19">
        <v>5463</v>
      </c>
      <c r="N10" s="19">
        <v>5431</v>
      </c>
      <c r="O10" s="19">
        <v>5431</v>
      </c>
      <c r="P10" s="19">
        <v>5412</v>
      </c>
      <c r="Q10" s="19">
        <v>5428</v>
      </c>
      <c r="R10" s="19">
        <f>R6*R8</f>
        <v>5349.2</v>
      </c>
      <c r="S10" s="19">
        <f>S6*S8</f>
        <v>5349.2</v>
      </c>
      <c r="T10" s="19">
        <v>5330</v>
      </c>
      <c r="U10" s="19">
        <v>5356</v>
      </c>
      <c r="V10" s="19">
        <f>V6*V8</f>
        <v>5199.188999999998</v>
      </c>
      <c r="W10" s="19">
        <v>4812</v>
      </c>
      <c r="X10" s="19">
        <f>X6*X8</f>
        <v>4819.85</v>
      </c>
      <c r="Y10" s="19">
        <v>4672</v>
      </c>
      <c r="Z10" s="19">
        <v>5616.832</v>
      </c>
      <c r="AA10" s="19">
        <v>4738</v>
      </c>
      <c r="AB10" s="19">
        <v>4633</v>
      </c>
      <c r="AC10" s="19">
        <v>4124</v>
      </c>
      <c r="AD10" s="20">
        <f>(E10-G10)/G10</f>
        <v>0.2579908675799087</v>
      </c>
      <c r="AE10" s="24"/>
      <c r="AG10" s="2"/>
    </row>
    <row r="11" spans="2:33" ht="12.75">
      <c r="B11" s="30" t="s">
        <v>3</v>
      </c>
      <c r="C11" s="31"/>
      <c r="D11" s="31"/>
      <c r="E11" s="31">
        <f>E12</f>
        <v>138</v>
      </c>
      <c r="F11" s="31">
        <f>F12</f>
        <v>131</v>
      </c>
      <c r="G11" s="31">
        <f>G10-G19</f>
        <v>67</v>
      </c>
      <c r="H11" s="31">
        <f aca="true" t="shared" si="0" ref="H11:U11">H10-H19</f>
        <v>89</v>
      </c>
      <c r="I11" s="31">
        <f t="shared" si="0"/>
        <v>199</v>
      </c>
      <c r="J11" s="31">
        <f t="shared" si="0"/>
        <v>140</v>
      </c>
      <c r="K11" s="31">
        <f t="shared" si="0"/>
        <v>120</v>
      </c>
      <c r="L11" s="31">
        <f t="shared" si="0"/>
        <v>95</v>
      </c>
      <c r="M11" s="31">
        <f t="shared" si="0"/>
        <v>100</v>
      </c>
      <c r="N11" s="31">
        <f t="shared" si="0"/>
        <v>112</v>
      </c>
      <c r="O11" s="31">
        <f t="shared" si="0"/>
        <v>166</v>
      </c>
      <c r="P11" s="31">
        <f t="shared" si="0"/>
        <v>102</v>
      </c>
      <c r="Q11" s="31">
        <f t="shared" si="0"/>
        <v>78</v>
      </c>
      <c r="R11" s="31">
        <f t="shared" si="0"/>
        <v>61.19999999999982</v>
      </c>
      <c r="S11" s="31">
        <f t="shared" si="0"/>
        <v>24.199999999999818</v>
      </c>
      <c r="T11" s="31">
        <f t="shared" si="0"/>
        <v>67</v>
      </c>
      <c r="U11" s="31">
        <f t="shared" si="0"/>
        <v>179.60000000000036</v>
      </c>
      <c r="V11" s="31">
        <v>164.789</v>
      </c>
      <c r="W11" s="31">
        <v>98</v>
      </c>
      <c r="X11" s="31">
        <v>100</v>
      </c>
      <c r="Y11" s="31">
        <f>Y10-Y19</f>
        <v>142</v>
      </c>
      <c r="Z11" s="31">
        <f>Z10-Z19</f>
        <v>152.83200000000033</v>
      </c>
      <c r="AA11" s="31">
        <f>AA10-AA19</f>
        <v>249</v>
      </c>
      <c r="AB11" s="31">
        <f>AB10-AB19</f>
        <v>137</v>
      </c>
      <c r="AC11" s="31">
        <f>AC10-AC19</f>
        <v>122</v>
      </c>
      <c r="AD11" s="20"/>
      <c r="AE11" s="32"/>
      <c r="AG11" s="2"/>
    </row>
    <row r="12" spans="2:33" ht="12.75">
      <c r="B12" s="33" t="s">
        <v>4</v>
      </c>
      <c r="C12" s="31"/>
      <c r="D12" s="31"/>
      <c r="E12" s="31">
        <f>E10-E19</f>
        <v>138</v>
      </c>
      <c r="F12" s="31">
        <f>F10-F19</f>
        <v>131</v>
      </c>
      <c r="G12" s="31">
        <f>G11</f>
        <v>67</v>
      </c>
      <c r="H12" s="31">
        <f>H11</f>
        <v>89</v>
      </c>
      <c r="I12" s="31">
        <f>I11</f>
        <v>199</v>
      </c>
      <c r="J12" s="31">
        <f aca="true" t="shared" si="1" ref="J12:R12">J11</f>
        <v>140</v>
      </c>
      <c r="K12" s="31">
        <f t="shared" si="1"/>
        <v>120</v>
      </c>
      <c r="L12" s="31">
        <f t="shared" si="1"/>
        <v>95</v>
      </c>
      <c r="M12" s="31">
        <f t="shared" si="1"/>
        <v>100</v>
      </c>
      <c r="N12" s="31">
        <f t="shared" si="1"/>
        <v>112</v>
      </c>
      <c r="O12" s="31">
        <f t="shared" si="1"/>
        <v>166</v>
      </c>
      <c r="P12" s="31">
        <f t="shared" si="1"/>
        <v>102</v>
      </c>
      <c r="Q12" s="31">
        <f t="shared" si="1"/>
        <v>78</v>
      </c>
      <c r="R12" s="31">
        <f t="shared" si="1"/>
        <v>61.19999999999982</v>
      </c>
      <c r="S12" s="31"/>
      <c r="T12" s="88"/>
      <c r="U12" s="88"/>
      <c r="V12" s="31"/>
      <c r="W12" s="31">
        <v>98</v>
      </c>
      <c r="X12" s="31"/>
      <c r="Y12" s="31"/>
      <c r="Z12" s="31">
        <v>153</v>
      </c>
      <c r="AA12" s="31">
        <f>AA10-AA19</f>
        <v>249</v>
      </c>
      <c r="AB12" s="31">
        <f>AB10-AB19</f>
        <v>137</v>
      </c>
      <c r="AC12" s="31">
        <f>AC10-AC19</f>
        <v>122</v>
      </c>
      <c r="AD12" s="20"/>
      <c r="AE12" s="34"/>
      <c r="AG12" s="2"/>
    </row>
    <row r="13" spans="2:33" ht="12.75"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C13" s="37"/>
      <c r="AD13" s="20"/>
      <c r="AE13" s="38"/>
      <c r="AG13" s="2"/>
    </row>
    <row r="14" spans="2:33" ht="12.75">
      <c r="B14" s="39" t="s">
        <v>157</v>
      </c>
      <c r="C14" s="40"/>
      <c r="D14" s="40"/>
      <c r="E14" s="40">
        <v>4093</v>
      </c>
      <c r="F14" s="40"/>
      <c r="G14" s="40"/>
      <c r="H14" s="40">
        <v>4000</v>
      </c>
      <c r="I14" s="40">
        <v>3502</v>
      </c>
      <c r="J14" s="40">
        <v>3200</v>
      </c>
      <c r="K14" s="40"/>
      <c r="L14" s="40"/>
      <c r="M14" s="40"/>
      <c r="N14" s="161">
        <v>5152</v>
      </c>
      <c r="O14" s="40"/>
      <c r="P14" s="15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0"/>
      <c r="AE14" s="38"/>
      <c r="AG14" s="2"/>
    </row>
    <row r="15" spans="2:33" ht="12.75">
      <c r="B15" s="39" t="s">
        <v>89</v>
      </c>
      <c r="C15" s="41"/>
      <c r="D15" s="41"/>
      <c r="E15" s="41">
        <f>E14/E10</f>
        <v>0.7428312159709619</v>
      </c>
      <c r="F15" s="41"/>
      <c r="G15" s="41"/>
      <c r="H15" s="41">
        <f>H14/H10</f>
        <v>0.9248554913294798</v>
      </c>
      <c r="I15" s="41">
        <f>I14/I10</f>
        <v>0.809336722902704</v>
      </c>
      <c r="J15" s="41">
        <f>J14/J10</f>
        <v>0.7410838351088467</v>
      </c>
      <c r="K15" s="41"/>
      <c r="L15" s="41"/>
      <c r="M15" s="41"/>
      <c r="N15" s="162">
        <f>N14/N10</f>
        <v>0.9486282452587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93"/>
      <c r="AB15" s="41"/>
      <c r="AC15" s="41"/>
      <c r="AD15" s="20"/>
      <c r="AE15" s="24"/>
      <c r="AG15" s="2"/>
    </row>
    <row r="16" spans="2:33" ht="12.75">
      <c r="B16" s="39" t="s">
        <v>125</v>
      </c>
      <c r="C16" s="41"/>
      <c r="D16" s="41"/>
      <c r="E16" s="41">
        <f>E14/E19</f>
        <v>0.7619136262099777</v>
      </c>
      <c r="F16" s="41"/>
      <c r="G16" s="41"/>
      <c r="H16" s="41">
        <f>H14/H19</f>
        <v>0.9442870632672332</v>
      </c>
      <c r="I16" s="91"/>
      <c r="J16" s="91"/>
      <c r="K16" s="91"/>
      <c r="L16" s="91"/>
      <c r="M16" s="41"/>
      <c r="N16" s="91"/>
      <c r="O16" s="91"/>
      <c r="P16" s="91"/>
      <c r="Q16" s="91"/>
      <c r="R16" s="91"/>
      <c r="S16" s="91"/>
      <c r="T16" s="42"/>
      <c r="U16" s="42"/>
      <c r="V16" s="91"/>
      <c r="W16" s="91"/>
      <c r="X16" s="42"/>
      <c r="Y16" s="42"/>
      <c r="Z16" s="42"/>
      <c r="AA16" s="42"/>
      <c r="AB16" s="43"/>
      <c r="AC16" s="37"/>
      <c r="AD16" s="20"/>
      <c r="AE16" s="44"/>
      <c r="AG16" s="2"/>
    </row>
    <row r="17" spans="2:33" ht="12.75">
      <c r="B17" s="45" t="s">
        <v>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37"/>
      <c r="AD17" s="20"/>
      <c r="AE17" s="27"/>
      <c r="AG17" s="2"/>
    </row>
    <row r="18" spans="1:33" ht="12.75">
      <c r="A18" s="90"/>
      <c r="B18" s="39" t="s">
        <v>6</v>
      </c>
      <c r="C18" s="96"/>
      <c r="D18" s="96">
        <f>H40</f>
        <v>107.64000000000033</v>
      </c>
      <c r="E18" s="96">
        <v>90</v>
      </c>
      <c r="F18" s="96">
        <v>90</v>
      </c>
      <c r="G18" s="96">
        <v>149</v>
      </c>
      <c r="H18" s="96">
        <v>149</v>
      </c>
      <c r="I18" s="96">
        <v>149</v>
      </c>
      <c r="J18" s="96">
        <v>149</v>
      </c>
      <c r="K18" s="96">
        <f>M40</f>
        <v>149.3699999999999</v>
      </c>
      <c r="L18" s="96">
        <v>70</v>
      </c>
      <c r="M18" s="96">
        <v>215</v>
      </c>
      <c r="N18" s="96">
        <v>215</v>
      </c>
      <c r="O18" s="96">
        <v>215</v>
      </c>
      <c r="P18" s="96">
        <v>215</v>
      </c>
      <c r="Q18" s="96">
        <v>215</v>
      </c>
      <c r="R18" s="96">
        <v>286</v>
      </c>
      <c r="S18" s="96">
        <v>285.77</v>
      </c>
      <c r="T18" s="96">
        <f>W40</f>
        <v>285.52899999999954</v>
      </c>
      <c r="U18" s="96">
        <f>W40</f>
        <v>285.52899999999954</v>
      </c>
      <c r="V18" s="96">
        <v>238</v>
      </c>
      <c r="W18" s="96">
        <v>331</v>
      </c>
      <c r="X18" s="96">
        <v>331</v>
      </c>
      <c r="Y18" s="96">
        <v>270</v>
      </c>
      <c r="Z18" s="96">
        <f>AA40</f>
        <v>272</v>
      </c>
      <c r="AA18" s="96">
        <f>AB40</f>
        <v>298</v>
      </c>
      <c r="AB18" s="97">
        <f>AC40</f>
        <v>354</v>
      </c>
      <c r="AC18" s="97">
        <v>591</v>
      </c>
      <c r="AD18" s="20">
        <f>(E18-G18)/G18</f>
        <v>-0.3959731543624161</v>
      </c>
      <c r="AE18" s="32"/>
      <c r="AG18" s="2"/>
    </row>
    <row r="19" spans="2:33" ht="12.75">
      <c r="B19" s="39" t="s">
        <v>7</v>
      </c>
      <c r="C19" s="97"/>
      <c r="D19" s="97">
        <v>5086</v>
      </c>
      <c r="E19" s="97">
        <v>5372</v>
      </c>
      <c r="F19" s="97">
        <v>5346</v>
      </c>
      <c r="G19" s="97">
        <v>4313</v>
      </c>
      <c r="H19" s="97">
        <v>4236</v>
      </c>
      <c r="I19" s="97">
        <v>4128</v>
      </c>
      <c r="J19" s="97">
        <v>4178</v>
      </c>
      <c r="K19" s="97">
        <v>4255</v>
      </c>
      <c r="L19" s="97">
        <v>4655</v>
      </c>
      <c r="M19" s="97">
        <v>5363</v>
      </c>
      <c r="N19" s="97">
        <v>5319</v>
      </c>
      <c r="O19" s="97">
        <v>5265</v>
      </c>
      <c r="P19" s="97">
        <v>5310</v>
      </c>
      <c r="Q19" s="97">
        <v>5350</v>
      </c>
      <c r="R19" s="97">
        <v>5288</v>
      </c>
      <c r="S19" s="97">
        <v>5325</v>
      </c>
      <c r="T19" s="97">
        <v>5263</v>
      </c>
      <c r="U19" s="97">
        <v>5176.4</v>
      </c>
      <c r="V19" s="97">
        <f>V10-V11</f>
        <v>5034.399999999998</v>
      </c>
      <c r="W19" s="97">
        <v>4714</v>
      </c>
      <c r="X19" s="97">
        <f>X10-X11</f>
        <v>4719.85</v>
      </c>
      <c r="Y19" s="97">
        <v>4530</v>
      </c>
      <c r="Z19" s="97">
        <v>5464</v>
      </c>
      <c r="AA19" s="97">
        <v>4489</v>
      </c>
      <c r="AB19" s="97">
        <v>4496</v>
      </c>
      <c r="AC19" s="97">
        <v>4002</v>
      </c>
      <c r="AD19" s="20">
        <f>(E19-G19)/G19</f>
        <v>0.24553674936239275</v>
      </c>
      <c r="AE19" s="32"/>
      <c r="AG19" s="2"/>
    </row>
    <row r="20" spans="2:33" ht="12.75">
      <c r="B20" s="39" t="s">
        <v>126</v>
      </c>
      <c r="C20" s="156"/>
      <c r="D20" s="156">
        <f aca="true" t="shared" si="2" ref="D20:N20">D19/D10</f>
        <v>0.9799444710978037</v>
      </c>
      <c r="E20" s="156">
        <f>E19/E10</f>
        <v>0.9749546279491833</v>
      </c>
      <c r="F20" s="156">
        <f>F19/F10</f>
        <v>0.9760817966039803</v>
      </c>
      <c r="G20" s="156">
        <v>0.984703196347032</v>
      </c>
      <c r="H20" s="156">
        <f t="shared" si="2"/>
        <v>0.979421965317919</v>
      </c>
      <c r="I20" s="156">
        <f t="shared" si="2"/>
        <v>0.9540097064941068</v>
      </c>
      <c r="J20" s="156">
        <f t="shared" si="2"/>
        <v>0.9675775822139879</v>
      </c>
      <c r="K20" s="156">
        <f t="shared" si="2"/>
        <v>0.9725714285714285</v>
      </c>
      <c r="L20" s="156">
        <f t="shared" si="2"/>
        <v>0.98</v>
      </c>
      <c r="M20" s="156">
        <f t="shared" si="2"/>
        <v>0.9816950393556654</v>
      </c>
      <c r="N20" s="156">
        <f t="shared" si="2"/>
        <v>0.9793776468422022</v>
      </c>
      <c r="O20" s="156"/>
      <c r="P20" s="156"/>
      <c r="Q20" s="46"/>
      <c r="R20" s="156">
        <f>R19/R10</f>
        <v>0.9885590368653256</v>
      </c>
      <c r="S20" s="46"/>
      <c r="T20" s="46"/>
      <c r="U20" s="46"/>
      <c r="V20" s="46"/>
      <c r="W20" s="156">
        <f>W19/W10</f>
        <v>0.9796342477140482</v>
      </c>
      <c r="X20" s="46"/>
      <c r="Y20" s="46"/>
      <c r="Z20" s="156">
        <f>Z19/Z10</f>
        <v>0.9727903558447181</v>
      </c>
      <c r="AA20" s="156">
        <f>AA19/AA10</f>
        <v>0.94744617982271</v>
      </c>
      <c r="AB20" s="156">
        <f>AB19/AB10</f>
        <v>0.9704295273041226</v>
      </c>
      <c r="AC20" s="156">
        <f>AC19/AC10</f>
        <v>0.9704170708050437</v>
      </c>
      <c r="AD20" s="20">
        <f>(E20-G20)/G20</f>
        <v>-0.009900006858932787</v>
      </c>
      <c r="AE20" s="32"/>
      <c r="AG20" s="2"/>
    </row>
    <row r="21" spans="2:33" ht="12.75" hidden="1">
      <c r="B21" s="30" t="s">
        <v>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46">
        <v>10</v>
      </c>
      <c r="AD21" s="20"/>
      <c r="AE21" s="24"/>
      <c r="AG21" s="2"/>
    </row>
    <row r="22" spans="2:33" ht="12.75">
      <c r="B22" s="39"/>
      <c r="C22" s="156"/>
      <c r="D22" s="156"/>
      <c r="E22" s="156"/>
      <c r="F22" s="156"/>
      <c r="G22" s="156"/>
      <c r="H22" s="156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6"/>
      <c r="AD22" s="20"/>
      <c r="AE22" s="32"/>
      <c r="AG22" s="2"/>
    </row>
    <row r="23" spans="2:33" ht="12.75">
      <c r="B23" s="39" t="s">
        <v>97</v>
      </c>
      <c r="C23" s="40"/>
      <c r="D23" s="40"/>
      <c r="E23" s="40"/>
      <c r="F23" s="40"/>
      <c r="G23" s="40">
        <v>66</v>
      </c>
      <c r="H23" s="40"/>
      <c r="I23" s="40"/>
      <c r="J23" s="40"/>
      <c r="K23" s="40"/>
      <c r="L23" s="40"/>
      <c r="M23" s="40">
        <v>145</v>
      </c>
      <c r="N23" s="40"/>
      <c r="O23" s="40"/>
      <c r="P23" s="40"/>
      <c r="Q23" s="40"/>
      <c r="R23" s="40"/>
      <c r="S23" s="40"/>
      <c r="T23" s="40"/>
      <c r="U23" s="40"/>
      <c r="V23" s="40"/>
      <c r="W23" s="40">
        <v>204</v>
      </c>
      <c r="X23" s="40">
        <f>X40-X27+X38</f>
        <v>0</v>
      </c>
      <c r="Y23" s="40">
        <f>Y40-Y27+Y38</f>
        <v>0</v>
      </c>
      <c r="Z23" s="40">
        <v>139</v>
      </c>
      <c r="AA23" s="35">
        <v>136</v>
      </c>
      <c r="AB23" s="35">
        <v>112</v>
      </c>
      <c r="AC23" s="35"/>
      <c r="AD23" s="20"/>
      <c r="AE23" s="32"/>
      <c r="AG23" s="2"/>
    </row>
    <row r="24" spans="2:32" ht="12.75">
      <c r="B24" s="18" t="s">
        <v>82</v>
      </c>
      <c r="C24" s="96"/>
      <c r="D24" s="96">
        <f aca="true" t="shared" si="3" ref="D24:Q24">D25+D26</f>
        <v>700</v>
      </c>
      <c r="E24" s="96">
        <f t="shared" si="3"/>
        <v>660</v>
      </c>
      <c r="F24" s="96">
        <f t="shared" si="3"/>
        <v>650</v>
      </c>
      <c r="G24" s="96">
        <v>1238</v>
      </c>
      <c r="H24" s="96">
        <f t="shared" si="3"/>
        <v>1200</v>
      </c>
      <c r="I24" s="96">
        <f t="shared" si="3"/>
        <v>1200</v>
      </c>
      <c r="J24" s="96">
        <f t="shared" si="3"/>
        <v>1200</v>
      </c>
      <c r="K24" s="96">
        <f t="shared" si="3"/>
        <v>950</v>
      </c>
      <c r="L24" s="96">
        <f t="shared" si="3"/>
        <v>750</v>
      </c>
      <c r="M24" s="96">
        <f t="shared" si="3"/>
        <v>683</v>
      </c>
      <c r="N24" s="96">
        <f t="shared" si="3"/>
        <v>625</v>
      </c>
      <c r="O24" s="96">
        <f t="shared" si="3"/>
        <v>695</v>
      </c>
      <c r="P24" s="96">
        <f t="shared" si="3"/>
        <v>650</v>
      </c>
      <c r="Q24" s="96">
        <f t="shared" si="3"/>
        <v>550</v>
      </c>
      <c r="R24" s="96">
        <v>692</v>
      </c>
      <c r="S24" s="96">
        <f>S25+S26</f>
        <v>665</v>
      </c>
      <c r="T24" s="96">
        <f>T26+T25</f>
        <v>550</v>
      </c>
      <c r="U24" s="96">
        <f>U26+U25</f>
        <v>450</v>
      </c>
      <c r="V24" s="96">
        <v>600</v>
      </c>
      <c r="W24" s="96">
        <v>942.6019999999999</v>
      </c>
      <c r="X24" s="42">
        <f>X25+X26</f>
        <v>940</v>
      </c>
      <c r="Y24" s="42">
        <f>Y25+Y26</f>
        <v>800</v>
      </c>
      <c r="Z24" s="42">
        <f>Z25+Z26</f>
        <v>552</v>
      </c>
      <c r="AA24" s="42">
        <f>AA25+AA26</f>
        <v>921</v>
      </c>
      <c r="AB24" s="42">
        <v>289</v>
      </c>
      <c r="AC24" s="42">
        <f>AC25+AC26</f>
        <v>80</v>
      </c>
      <c r="AD24" s="20">
        <f>(E24-G24)/G24</f>
        <v>-0.4668820678513732</v>
      </c>
      <c r="AE24" s="24"/>
      <c r="AF24"/>
    </row>
    <row r="25" spans="2:32" ht="12.75">
      <c r="B25" s="30" t="s">
        <v>10</v>
      </c>
      <c r="C25" s="31"/>
      <c r="D25" s="31">
        <v>300</v>
      </c>
      <c r="E25" s="31">
        <v>240</v>
      </c>
      <c r="F25" s="31">
        <v>350</v>
      </c>
      <c r="G25" s="31">
        <v>325</v>
      </c>
      <c r="H25" s="31">
        <v>260</v>
      </c>
      <c r="I25" s="31">
        <v>260</v>
      </c>
      <c r="J25" s="31">
        <v>255</v>
      </c>
      <c r="K25" s="31">
        <v>200</v>
      </c>
      <c r="L25" s="31">
        <v>250</v>
      </c>
      <c r="M25" s="31">
        <v>76</v>
      </c>
      <c r="N25" s="31">
        <v>75</v>
      </c>
      <c r="O25" s="31">
        <v>75</v>
      </c>
      <c r="P25" s="31">
        <v>100</v>
      </c>
      <c r="Q25" s="31">
        <v>150</v>
      </c>
      <c r="R25" s="31">
        <v>297</v>
      </c>
      <c r="S25" s="31">
        <v>300</v>
      </c>
      <c r="T25" s="31">
        <v>330</v>
      </c>
      <c r="U25" s="31">
        <v>350</v>
      </c>
      <c r="V25" s="31">
        <v>300</v>
      </c>
      <c r="W25" s="31">
        <v>415.643</v>
      </c>
      <c r="X25" s="35">
        <v>415</v>
      </c>
      <c r="Y25" s="35">
        <v>500</v>
      </c>
      <c r="Z25" s="35">
        <v>188</v>
      </c>
      <c r="AA25" s="35">
        <v>316</v>
      </c>
      <c r="AB25" s="35">
        <v>139</v>
      </c>
      <c r="AC25" s="35">
        <v>60</v>
      </c>
      <c r="AD25" s="20">
        <f>(E25-G25)/G25</f>
        <v>-0.26153846153846155</v>
      </c>
      <c r="AE25" s="24"/>
      <c r="AF25"/>
    </row>
    <row r="26" spans="2:32" ht="12.75">
      <c r="B26" s="30" t="s">
        <v>11</v>
      </c>
      <c r="C26" s="31"/>
      <c r="D26" s="31">
        <v>400</v>
      </c>
      <c r="E26" s="31">
        <v>420</v>
      </c>
      <c r="F26" s="31">
        <v>300</v>
      </c>
      <c r="G26" s="31">
        <v>913</v>
      </c>
      <c r="H26" s="31">
        <v>940</v>
      </c>
      <c r="I26" s="31">
        <v>940</v>
      </c>
      <c r="J26" s="31">
        <v>945</v>
      </c>
      <c r="K26" s="31">
        <v>750</v>
      </c>
      <c r="L26" s="31">
        <v>500</v>
      </c>
      <c r="M26" s="31">
        <v>607</v>
      </c>
      <c r="N26" s="31">
        <v>550</v>
      </c>
      <c r="O26" s="31">
        <v>620</v>
      </c>
      <c r="P26" s="31">
        <v>550</v>
      </c>
      <c r="Q26" s="31">
        <v>400</v>
      </c>
      <c r="R26" s="31">
        <v>395</v>
      </c>
      <c r="S26" s="31">
        <v>365</v>
      </c>
      <c r="T26" s="31">
        <v>220</v>
      </c>
      <c r="U26" s="31">
        <v>100</v>
      </c>
      <c r="V26" s="31">
        <v>300</v>
      </c>
      <c r="W26" s="31">
        <v>526.959</v>
      </c>
      <c r="X26" s="35">
        <v>525</v>
      </c>
      <c r="Y26" s="35">
        <v>300</v>
      </c>
      <c r="Z26" s="35">
        <v>364</v>
      </c>
      <c r="AA26" s="35">
        <v>605</v>
      </c>
      <c r="AB26" s="35">
        <v>150</v>
      </c>
      <c r="AC26" s="35">
        <v>20</v>
      </c>
      <c r="AD26" s="20">
        <f>(E26-G26)/G26</f>
        <v>-0.5399780941949617</v>
      </c>
      <c r="AE26" s="24"/>
      <c r="AF26"/>
    </row>
    <row r="27" spans="2:32" ht="13.5" thickBot="1">
      <c r="B27" s="53" t="s">
        <v>12</v>
      </c>
      <c r="C27" s="19"/>
      <c r="D27" s="19">
        <f aca="true" t="shared" si="4" ref="D27:M27">D18+D19+D24+D23</f>
        <v>5893.64</v>
      </c>
      <c r="E27" s="19">
        <f>E18+E19+E24+E23</f>
        <v>6122</v>
      </c>
      <c r="F27" s="19">
        <f t="shared" si="4"/>
        <v>6086</v>
      </c>
      <c r="G27" s="19">
        <f>G18+G19+G24+G23</f>
        <v>5766</v>
      </c>
      <c r="H27" s="19">
        <f t="shared" si="4"/>
        <v>5585</v>
      </c>
      <c r="I27" s="19">
        <f t="shared" si="4"/>
        <v>5477</v>
      </c>
      <c r="J27" s="19">
        <f t="shared" si="4"/>
        <v>5527</v>
      </c>
      <c r="K27" s="19">
        <f t="shared" si="4"/>
        <v>5354.37</v>
      </c>
      <c r="L27" s="19">
        <f t="shared" si="4"/>
        <v>5475</v>
      </c>
      <c r="M27" s="19">
        <f t="shared" si="4"/>
        <v>6406</v>
      </c>
      <c r="N27" s="19">
        <f>N18+N19+N24</f>
        <v>6159</v>
      </c>
      <c r="O27" s="19">
        <f>O18+O19+O24</f>
        <v>6175</v>
      </c>
      <c r="P27" s="19">
        <f>P18+P19+P24</f>
        <v>6175</v>
      </c>
      <c r="Q27" s="19">
        <f>Q18+Q19+Q24</f>
        <v>6115</v>
      </c>
      <c r="R27" s="19">
        <f>R18+R19+R24</f>
        <v>6266</v>
      </c>
      <c r="S27" s="19">
        <f>S24+S19+S18</f>
        <v>6275.77</v>
      </c>
      <c r="T27" s="19">
        <f>T24+T19+T18</f>
        <v>6098.5289999999995</v>
      </c>
      <c r="U27" s="19">
        <f>U24+U19+U18</f>
        <v>5911.928999999999</v>
      </c>
      <c r="V27" s="19">
        <f>V24+V19+V18</f>
        <v>5872.399999999998</v>
      </c>
      <c r="W27" s="19">
        <v>6191.602</v>
      </c>
      <c r="X27" s="19">
        <f>X24+X19+X18</f>
        <v>5990.85</v>
      </c>
      <c r="Y27" s="19">
        <f>Y24+Y19+Y18</f>
        <v>5600</v>
      </c>
      <c r="Z27" s="19">
        <f>Z18+Z19+Z24+Z23</f>
        <v>6427</v>
      </c>
      <c r="AA27" s="19">
        <f>AA18+AA19+AA24+AA23</f>
        <v>5844</v>
      </c>
      <c r="AB27" s="19">
        <f>AB18+AB19+AB23+AB24</f>
        <v>5251</v>
      </c>
      <c r="AC27" s="19">
        <f>AC18+AC19+AC24</f>
        <v>4673</v>
      </c>
      <c r="AD27" s="20">
        <f>(E27-G27)/G27</f>
        <v>0.061741241762053416</v>
      </c>
      <c r="AE27" s="24"/>
      <c r="AF27"/>
    </row>
    <row r="28" spans="2:32" ht="14.25" thickBot="1" thickTop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  <c r="AA28" s="57"/>
      <c r="AB28" s="58"/>
      <c r="AC28" s="58"/>
      <c r="AD28" s="20"/>
      <c r="AE28" s="32"/>
      <c r="AF28"/>
    </row>
    <row r="29" spans="2:32" ht="13.5" thickTop="1">
      <c r="B29" s="45" t="s">
        <v>13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  <c r="AA29" s="61"/>
      <c r="AB29" s="62"/>
      <c r="AC29" s="62"/>
      <c r="AD29" s="20"/>
      <c r="AE29" s="32"/>
      <c r="AF29"/>
    </row>
    <row r="30" spans="2:32" ht="12.75">
      <c r="B30" s="18" t="s">
        <v>14</v>
      </c>
      <c r="C30" s="19"/>
      <c r="D30" s="19">
        <f aca="true" t="shared" si="5" ref="D30:AC30">D31+D32+D33+D34</f>
        <v>4620.86</v>
      </c>
      <c r="E30" s="19">
        <f>E31+E32+E33+E34</f>
        <v>4738.72</v>
      </c>
      <c r="F30" s="19">
        <f>F31+F32+F33+F34</f>
        <v>4673.46</v>
      </c>
      <c r="G30" s="19">
        <v>4436.13</v>
      </c>
      <c r="H30" s="19">
        <f t="shared" si="5"/>
        <v>4412.36</v>
      </c>
      <c r="I30" s="19">
        <f t="shared" si="5"/>
        <v>4276.28</v>
      </c>
      <c r="J30" s="19">
        <f t="shared" si="5"/>
        <v>4401.78</v>
      </c>
      <c r="K30" s="19">
        <f t="shared" si="5"/>
        <v>4342.55</v>
      </c>
      <c r="L30" s="19">
        <f t="shared" si="5"/>
        <v>4576.55</v>
      </c>
      <c r="M30" s="19">
        <f t="shared" si="5"/>
        <v>4792.63</v>
      </c>
      <c r="N30" s="19">
        <f t="shared" si="5"/>
        <v>4708</v>
      </c>
      <c r="O30" s="19">
        <f t="shared" si="5"/>
        <v>4733</v>
      </c>
      <c r="P30" s="19">
        <f t="shared" si="5"/>
        <v>4823.1</v>
      </c>
      <c r="Q30" s="19">
        <f t="shared" si="5"/>
        <v>4910</v>
      </c>
      <c r="R30" s="19">
        <f t="shared" si="5"/>
        <v>4345</v>
      </c>
      <c r="S30" s="19">
        <f t="shared" si="5"/>
        <v>4333</v>
      </c>
      <c r="T30" s="19">
        <f t="shared" si="5"/>
        <v>4342.63</v>
      </c>
      <c r="U30" s="19">
        <f t="shared" si="5"/>
        <v>4156.764</v>
      </c>
      <c r="V30" s="19">
        <f t="shared" si="5"/>
        <v>4325.344</v>
      </c>
      <c r="W30" s="19">
        <v>4695</v>
      </c>
      <c r="X30" s="19">
        <f t="shared" si="5"/>
        <v>4660</v>
      </c>
      <c r="Y30" s="19">
        <f t="shared" si="5"/>
        <v>4780</v>
      </c>
      <c r="Z30" s="19">
        <f t="shared" si="5"/>
        <v>4444</v>
      </c>
      <c r="AA30" s="19">
        <f t="shared" si="5"/>
        <v>3909</v>
      </c>
      <c r="AB30" s="19">
        <f t="shared" si="5"/>
        <v>2942</v>
      </c>
      <c r="AC30" s="19">
        <f t="shared" si="5"/>
        <v>2489</v>
      </c>
      <c r="AD30" s="20">
        <f aca="true" t="shared" si="6" ref="AD30:AD38">(E30-G30)/G30</f>
        <v>0.06821035452071966</v>
      </c>
      <c r="AE30" s="32"/>
      <c r="AF30"/>
    </row>
    <row r="31" spans="2:32" ht="12.75">
      <c r="B31" s="163" t="s">
        <v>15</v>
      </c>
      <c r="C31" s="46"/>
      <c r="D31" s="46">
        <v>4500</v>
      </c>
      <c r="E31" s="46">
        <v>4600</v>
      </c>
      <c r="F31" s="46">
        <v>4550</v>
      </c>
      <c r="G31" s="46">
        <v>4325</v>
      </c>
      <c r="H31" s="46">
        <v>4300</v>
      </c>
      <c r="I31" s="46">
        <v>4175</v>
      </c>
      <c r="J31" s="46">
        <v>4300</v>
      </c>
      <c r="K31" s="46">
        <v>4250</v>
      </c>
      <c r="L31" s="46">
        <v>4480</v>
      </c>
      <c r="M31" s="46">
        <v>4687</v>
      </c>
      <c r="N31" s="46">
        <v>4600</v>
      </c>
      <c r="O31" s="46">
        <v>4620</v>
      </c>
      <c r="P31" s="46">
        <v>4700</v>
      </c>
      <c r="Q31" s="46">
        <v>4800</v>
      </c>
      <c r="R31" s="46">
        <v>4240</v>
      </c>
      <c r="S31" s="46">
        <v>4215</v>
      </c>
      <c r="T31" s="46">
        <v>4205</v>
      </c>
      <c r="U31" s="46">
        <v>4000</v>
      </c>
      <c r="V31" s="46">
        <v>4150</v>
      </c>
      <c r="W31" s="87">
        <v>4503</v>
      </c>
      <c r="X31" s="87">
        <v>4480</v>
      </c>
      <c r="Y31" s="86">
        <v>4600</v>
      </c>
      <c r="Z31" s="87">
        <v>4200</v>
      </c>
      <c r="AA31" s="46">
        <v>3723</v>
      </c>
      <c r="AB31" s="46">
        <v>2784</v>
      </c>
      <c r="AC31" s="46">
        <v>2336</v>
      </c>
      <c r="AD31" s="20">
        <f t="shared" si="6"/>
        <v>0.06358381502890173</v>
      </c>
      <c r="AE31" s="32"/>
      <c r="AF31"/>
    </row>
    <row r="32" spans="2:32" ht="12.75">
      <c r="B32" s="163" t="s">
        <v>16</v>
      </c>
      <c r="C32" s="46"/>
      <c r="D32" s="46">
        <v>60</v>
      </c>
      <c r="E32" s="46">
        <v>75</v>
      </c>
      <c r="F32" s="46">
        <v>60</v>
      </c>
      <c r="G32" s="46">
        <v>58</v>
      </c>
      <c r="H32" s="46">
        <v>60</v>
      </c>
      <c r="I32" s="46">
        <v>50</v>
      </c>
      <c r="J32" s="46">
        <v>50</v>
      </c>
      <c r="K32" s="46">
        <v>40</v>
      </c>
      <c r="L32" s="46">
        <v>40</v>
      </c>
      <c r="M32" s="46">
        <v>42</v>
      </c>
      <c r="N32" s="46">
        <v>45</v>
      </c>
      <c r="O32" s="46">
        <v>50</v>
      </c>
      <c r="P32" s="46">
        <v>60</v>
      </c>
      <c r="Q32" s="46">
        <v>65</v>
      </c>
      <c r="R32" s="46">
        <v>62</v>
      </c>
      <c r="S32" s="46">
        <v>55</v>
      </c>
      <c r="T32" s="46">
        <v>60</v>
      </c>
      <c r="U32" s="46">
        <v>80</v>
      </c>
      <c r="V32" s="46">
        <v>100</v>
      </c>
      <c r="W32" s="46">
        <v>122</v>
      </c>
      <c r="X32" s="46">
        <v>110</v>
      </c>
      <c r="Y32" s="46">
        <v>110</v>
      </c>
      <c r="Z32" s="46">
        <v>162</v>
      </c>
      <c r="AA32" s="46">
        <v>117</v>
      </c>
      <c r="AB32" s="46">
        <v>109</v>
      </c>
      <c r="AC32" s="46">
        <v>107</v>
      </c>
      <c r="AD32" s="20">
        <f t="shared" si="6"/>
        <v>0.29310344827586204</v>
      </c>
      <c r="AE32" s="24"/>
      <c r="AF32"/>
    </row>
    <row r="33" spans="2:32" ht="12.75">
      <c r="B33" s="163" t="s">
        <v>17</v>
      </c>
      <c r="C33" s="46"/>
      <c r="D33" s="46">
        <v>10</v>
      </c>
      <c r="E33" s="46">
        <v>10</v>
      </c>
      <c r="F33" s="46">
        <v>10</v>
      </c>
      <c r="G33" s="46">
        <v>10</v>
      </c>
      <c r="H33" s="46">
        <v>10</v>
      </c>
      <c r="I33" s="46">
        <v>10</v>
      </c>
      <c r="J33" s="46">
        <v>10</v>
      </c>
      <c r="K33" s="46">
        <v>10</v>
      </c>
      <c r="L33" s="46">
        <v>10</v>
      </c>
      <c r="M33" s="46">
        <v>10</v>
      </c>
      <c r="N33" s="46">
        <v>10</v>
      </c>
      <c r="O33" s="46">
        <v>10</v>
      </c>
      <c r="P33" s="46">
        <v>10</v>
      </c>
      <c r="Q33" s="46">
        <v>10</v>
      </c>
      <c r="R33" s="46">
        <v>10</v>
      </c>
      <c r="S33" s="46">
        <v>10</v>
      </c>
      <c r="T33" s="46">
        <v>25</v>
      </c>
      <c r="U33" s="46">
        <v>25</v>
      </c>
      <c r="V33" s="46">
        <v>25</v>
      </c>
      <c r="W33" s="46">
        <v>25</v>
      </c>
      <c r="X33" s="46">
        <v>25</v>
      </c>
      <c r="Y33" s="46">
        <v>25</v>
      </c>
      <c r="Z33" s="46">
        <v>27</v>
      </c>
      <c r="AA33" s="46">
        <v>24</v>
      </c>
      <c r="AB33" s="46">
        <v>4</v>
      </c>
      <c r="AC33" s="46">
        <v>6</v>
      </c>
      <c r="AD33" s="20">
        <f t="shared" si="6"/>
        <v>0</v>
      </c>
      <c r="AE33" s="32"/>
      <c r="AF33"/>
    </row>
    <row r="34" spans="2:32" ht="12.75">
      <c r="B34" s="163" t="s">
        <v>18</v>
      </c>
      <c r="C34" s="46"/>
      <c r="D34" s="46">
        <f aca="true" t="shared" si="7" ref="D34:M34">D19*0.01</f>
        <v>50.86</v>
      </c>
      <c r="E34" s="46">
        <f>E19*0.01</f>
        <v>53.72</v>
      </c>
      <c r="F34" s="46">
        <f>F19*0.01</f>
        <v>53.46</v>
      </c>
      <c r="G34" s="46">
        <v>43.13</v>
      </c>
      <c r="H34" s="46">
        <f t="shared" si="7"/>
        <v>42.36</v>
      </c>
      <c r="I34" s="46">
        <f t="shared" si="7"/>
        <v>41.28</v>
      </c>
      <c r="J34" s="46">
        <f t="shared" si="7"/>
        <v>41.78</v>
      </c>
      <c r="K34" s="46">
        <f t="shared" si="7"/>
        <v>42.550000000000004</v>
      </c>
      <c r="L34" s="46">
        <f t="shared" si="7"/>
        <v>46.550000000000004</v>
      </c>
      <c r="M34" s="46">
        <f t="shared" si="7"/>
        <v>53.63</v>
      </c>
      <c r="N34" s="46">
        <v>53</v>
      </c>
      <c r="O34" s="46">
        <v>53</v>
      </c>
      <c r="P34" s="46">
        <f>P19/100</f>
        <v>53.1</v>
      </c>
      <c r="Q34" s="46">
        <v>35</v>
      </c>
      <c r="R34" s="46">
        <v>33</v>
      </c>
      <c r="S34" s="46">
        <v>53</v>
      </c>
      <c r="T34" s="46">
        <f>T19*1/100</f>
        <v>52.63</v>
      </c>
      <c r="U34" s="46">
        <f>U19*1/100</f>
        <v>51.763999999999996</v>
      </c>
      <c r="V34" s="46">
        <f>V19*1/100</f>
        <v>50.34399999999998</v>
      </c>
      <c r="W34" s="46">
        <v>45</v>
      </c>
      <c r="X34" s="46">
        <v>45</v>
      </c>
      <c r="Y34" s="46">
        <v>45</v>
      </c>
      <c r="Z34" s="46">
        <v>55</v>
      </c>
      <c r="AA34" s="46">
        <v>45</v>
      </c>
      <c r="AB34" s="46">
        <v>45</v>
      </c>
      <c r="AC34" s="46">
        <v>40</v>
      </c>
      <c r="AD34" s="20">
        <f t="shared" si="6"/>
        <v>0.24553674936239267</v>
      </c>
      <c r="AE34" s="32"/>
      <c r="AF34"/>
    </row>
    <row r="35" spans="2:32" ht="12.75">
      <c r="B35" s="18" t="s">
        <v>19</v>
      </c>
      <c r="C35" s="19"/>
      <c r="D35" s="19">
        <f aca="true" t="shared" si="8" ref="D35:Q35">D36+D37</f>
        <v>1010</v>
      </c>
      <c r="E35" s="19">
        <f t="shared" si="8"/>
        <v>1275</v>
      </c>
      <c r="F35" s="19">
        <f t="shared" si="8"/>
        <v>1155</v>
      </c>
      <c r="G35" s="19">
        <v>1240</v>
      </c>
      <c r="H35" s="19">
        <f t="shared" si="8"/>
        <v>1065</v>
      </c>
      <c r="I35" s="19">
        <f t="shared" si="8"/>
        <v>1070</v>
      </c>
      <c r="J35" s="19">
        <f t="shared" si="8"/>
        <v>980</v>
      </c>
      <c r="K35" s="19">
        <f t="shared" si="8"/>
        <v>870</v>
      </c>
      <c r="L35" s="19">
        <f t="shared" si="8"/>
        <v>760</v>
      </c>
      <c r="M35" s="19">
        <f t="shared" si="8"/>
        <v>1464</v>
      </c>
      <c r="N35" s="19">
        <f t="shared" si="8"/>
        <v>1381</v>
      </c>
      <c r="O35" s="19">
        <f t="shared" si="8"/>
        <v>1285</v>
      </c>
      <c r="P35" s="19">
        <f t="shared" si="8"/>
        <v>1145</v>
      </c>
      <c r="Q35" s="19">
        <f t="shared" si="8"/>
        <v>1000</v>
      </c>
      <c r="R35" s="19">
        <v>1706</v>
      </c>
      <c r="S35" s="19">
        <f>S36+S37</f>
        <v>1735</v>
      </c>
      <c r="T35" s="19">
        <f>T36+T37</f>
        <v>1540</v>
      </c>
      <c r="U35" s="19">
        <f>U36+U37</f>
        <v>1550</v>
      </c>
      <c r="V35" s="19">
        <f>V36+V37</f>
        <v>1420</v>
      </c>
      <c r="W35" s="19">
        <v>1211.073</v>
      </c>
      <c r="X35" s="19">
        <f aca="true" t="shared" si="9" ref="X35:AC35">X36+X37</f>
        <v>1205</v>
      </c>
      <c r="Y35" s="19">
        <f t="shared" si="9"/>
        <v>610</v>
      </c>
      <c r="Z35" s="19">
        <f t="shared" si="9"/>
        <v>1652</v>
      </c>
      <c r="AA35" s="19">
        <f t="shared" si="9"/>
        <v>1663</v>
      </c>
      <c r="AB35" s="19">
        <f t="shared" si="9"/>
        <v>2011</v>
      </c>
      <c r="AC35" s="19">
        <f t="shared" si="9"/>
        <v>1830</v>
      </c>
      <c r="AD35" s="20">
        <f t="shared" si="6"/>
        <v>0.028225806451612902</v>
      </c>
      <c r="AE35" s="24"/>
      <c r="AF35"/>
    </row>
    <row r="36" spans="2:31" ht="12.75">
      <c r="B36" s="163" t="s">
        <v>20</v>
      </c>
      <c r="C36" s="46"/>
      <c r="D36" s="46">
        <v>1000</v>
      </c>
      <c r="E36" s="46">
        <v>1250</v>
      </c>
      <c r="F36" s="46">
        <v>1150</v>
      </c>
      <c r="G36" s="46">
        <v>1144</v>
      </c>
      <c r="H36" s="46">
        <v>970</v>
      </c>
      <c r="I36" s="46">
        <v>975</v>
      </c>
      <c r="J36" s="46">
        <v>880</v>
      </c>
      <c r="K36" s="46">
        <v>770</v>
      </c>
      <c r="L36" s="46">
        <v>720</v>
      </c>
      <c r="M36" s="46">
        <v>1459</v>
      </c>
      <c r="N36" s="46">
        <v>1375</v>
      </c>
      <c r="O36" s="46">
        <v>1280</v>
      </c>
      <c r="P36" s="46">
        <v>1140</v>
      </c>
      <c r="Q36" s="46">
        <v>990</v>
      </c>
      <c r="R36" s="46">
        <v>1693</v>
      </c>
      <c r="S36" s="46">
        <v>1720</v>
      </c>
      <c r="T36" s="46">
        <v>1520</v>
      </c>
      <c r="U36" s="46">
        <v>1540</v>
      </c>
      <c r="V36" s="46">
        <v>1415</v>
      </c>
      <c r="W36" s="46">
        <v>1205.4073</v>
      </c>
      <c r="X36" s="46">
        <v>1200</v>
      </c>
      <c r="Y36" s="46">
        <v>600</v>
      </c>
      <c r="Z36" s="46">
        <v>1641</v>
      </c>
      <c r="AA36" s="46">
        <v>1652</v>
      </c>
      <c r="AB36" s="46">
        <v>1959</v>
      </c>
      <c r="AC36" s="46">
        <v>1797</v>
      </c>
      <c r="AD36" s="20">
        <f t="shared" si="6"/>
        <v>0.09265734265734266</v>
      </c>
      <c r="AE36" s="63"/>
    </row>
    <row r="37" spans="2:31" ht="12.75">
      <c r="B37" s="163" t="s">
        <v>11</v>
      </c>
      <c r="C37" s="46"/>
      <c r="D37" s="46">
        <v>10</v>
      </c>
      <c r="E37" s="46">
        <v>25</v>
      </c>
      <c r="F37" s="46">
        <v>5</v>
      </c>
      <c r="G37" s="46">
        <v>96</v>
      </c>
      <c r="H37" s="46">
        <v>95</v>
      </c>
      <c r="I37" s="46">
        <v>95</v>
      </c>
      <c r="J37" s="46">
        <v>100</v>
      </c>
      <c r="K37" s="46">
        <v>100</v>
      </c>
      <c r="L37" s="46">
        <v>40</v>
      </c>
      <c r="M37" s="46">
        <v>5</v>
      </c>
      <c r="N37" s="46">
        <v>6</v>
      </c>
      <c r="O37" s="46">
        <v>5</v>
      </c>
      <c r="P37" s="46">
        <v>5</v>
      </c>
      <c r="Q37" s="46">
        <v>10</v>
      </c>
      <c r="R37" s="46">
        <v>13</v>
      </c>
      <c r="S37" s="46">
        <v>15</v>
      </c>
      <c r="T37" s="46">
        <v>20</v>
      </c>
      <c r="U37" s="46">
        <v>10</v>
      </c>
      <c r="V37" s="46">
        <v>5</v>
      </c>
      <c r="W37" s="46">
        <v>5.6657</v>
      </c>
      <c r="X37" s="46">
        <v>5</v>
      </c>
      <c r="Y37" s="46">
        <v>10</v>
      </c>
      <c r="Z37" s="46">
        <v>11</v>
      </c>
      <c r="AA37" s="46">
        <v>11</v>
      </c>
      <c r="AB37" s="46">
        <v>52</v>
      </c>
      <c r="AC37" s="46">
        <v>33</v>
      </c>
      <c r="AD37" s="20">
        <f t="shared" si="6"/>
        <v>-0.7395833333333334</v>
      </c>
      <c r="AE37" s="63"/>
    </row>
    <row r="38" spans="2:31" ht="13.5" thickBot="1">
      <c r="B38" s="53" t="s">
        <v>21</v>
      </c>
      <c r="C38" s="19"/>
      <c r="D38" s="19">
        <f>D30+D35</f>
        <v>5630.86</v>
      </c>
      <c r="E38" s="19">
        <f>E30+E35</f>
        <v>6013.72</v>
      </c>
      <c r="F38" s="19">
        <f>F30+F35</f>
        <v>5828.46</v>
      </c>
      <c r="G38" s="19">
        <v>5676.13</v>
      </c>
      <c r="H38" s="19">
        <f>H30+H35</f>
        <v>5477.36</v>
      </c>
      <c r="I38" s="19">
        <f>I30+I35</f>
        <v>5346.28</v>
      </c>
      <c r="J38" s="19">
        <f aca="true" t="shared" si="10" ref="J38:R38">J30+J35</f>
        <v>5381.78</v>
      </c>
      <c r="K38" s="19">
        <f t="shared" si="10"/>
        <v>5212.55</v>
      </c>
      <c r="L38" s="19">
        <f t="shared" si="10"/>
        <v>5336.55</v>
      </c>
      <c r="M38" s="19">
        <f t="shared" si="10"/>
        <v>6256.63</v>
      </c>
      <c r="N38" s="19">
        <f t="shared" si="10"/>
        <v>6089</v>
      </c>
      <c r="O38" s="19">
        <f t="shared" si="10"/>
        <v>6018</v>
      </c>
      <c r="P38" s="19">
        <f t="shared" si="10"/>
        <v>5968.1</v>
      </c>
      <c r="Q38" s="19">
        <f t="shared" si="10"/>
        <v>5910</v>
      </c>
      <c r="R38" s="19">
        <f t="shared" si="10"/>
        <v>6051</v>
      </c>
      <c r="S38" s="19">
        <f aca="true" t="shared" si="11" ref="S38:Z38">S35+S30</f>
        <v>6068</v>
      </c>
      <c r="T38" s="19">
        <f t="shared" si="11"/>
        <v>5882.63</v>
      </c>
      <c r="U38" s="19">
        <f>U35+U30</f>
        <v>5706.764</v>
      </c>
      <c r="V38" s="19">
        <f t="shared" si="11"/>
        <v>5745.344</v>
      </c>
      <c r="W38" s="19">
        <v>5906.073</v>
      </c>
      <c r="X38" s="19">
        <f t="shared" si="11"/>
        <v>5865</v>
      </c>
      <c r="Y38" s="19">
        <f t="shared" si="11"/>
        <v>5390</v>
      </c>
      <c r="Z38" s="19">
        <f t="shared" si="11"/>
        <v>6096</v>
      </c>
      <c r="AA38" s="19">
        <f>AA30+AA35</f>
        <v>5572</v>
      </c>
      <c r="AB38" s="19">
        <f>AB30+AB35</f>
        <v>4953</v>
      </c>
      <c r="AC38" s="19">
        <f>AC30+AC35</f>
        <v>4319</v>
      </c>
      <c r="AD38" s="20">
        <f t="shared" si="6"/>
        <v>0.05947538199442228</v>
      </c>
      <c r="AE38" s="24"/>
    </row>
    <row r="39" spans="2:31" ht="14.25" thickBot="1" thickTop="1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20"/>
      <c r="AE39" s="24"/>
    </row>
    <row r="40" spans="2:31" ht="13.5" thickTop="1">
      <c r="B40" s="45" t="s">
        <v>79</v>
      </c>
      <c r="C40" s="66"/>
      <c r="D40" s="66">
        <f aca="true" t="shared" si="12" ref="D40:Y40">D27-D38</f>
        <v>262.78000000000065</v>
      </c>
      <c r="E40" s="66">
        <f>E27-E38</f>
        <v>108.27999999999975</v>
      </c>
      <c r="F40" s="66">
        <f>F27-F38</f>
        <v>257.53999999999996</v>
      </c>
      <c r="G40" s="66">
        <f>G27-G38</f>
        <v>89.86999999999989</v>
      </c>
      <c r="H40" s="66">
        <f t="shared" si="12"/>
        <v>107.64000000000033</v>
      </c>
      <c r="I40" s="66">
        <f t="shared" si="12"/>
        <v>130.72000000000025</v>
      </c>
      <c r="J40" s="66">
        <f t="shared" si="12"/>
        <v>145.22000000000025</v>
      </c>
      <c r="K40" s="66">
        <f t="shared" si="12"/>
        <v>141.8199999999997</v>
      </c>
      <c r="L40" s="66">
        <f t="shared" si="12"/>
        <v>138.44999999999982</v>
      </c>
      <c r="M40" s="66">
        <f t="shared" si="12"/>
        <v>149.3699999999999</v>
      </c>
      <c r="N40" s="66">
        <f t="shared" si="12"/>
        <v>70</v>
      </c>
      <c r="O40" s="66">
        <f t="shared" si="12"/>
        <v>157</v>
      </c>
      <c r="P40" s="66">
        <f t="shared" si="12"/>
        <v>206.89999999999964</v>
      </c>
      <c r="Q40" s="66">
        <f t="shared" si="12"/>
        <v>205</v>
      </c>
      <c r="R40" s="66">
        <f t="shared" si="12"/>
        <v>215</v>
      </c>
      <c r="S40" s="66">
        <f t="shared" si="12"/>
        <v>207.77000000000044</v>
      </c>
      <c r="T40" s="66">
        <f t="shared" si="12"/>
        <v>215.89899999999943</v>
      </c>
      <c r="U40" s="66">
        <f t="shared" si="12"/>
        <v>205.16499999999905</v>
      </c>
      <c r="V40" s="66">
        <f t="shared" si="12"/>
        <v>127.05599999999777</v>
      </c>
      <c r="W40" s="66">
        <f>W27-W38</f>
        <v>285.52899999999954</v>
      </c>
      <c r="X40" s="66">
        <f t="shared" si="12"/>
        <v>125.85000000000036</v>
      </c>
      <c r="Y40" s="19">
        <f t="shared" si="12"/>
        <v>210</v>
      </c>
      <c r="Z40" s="89">
        <f>Z27-Z38</f>
        <v>331</v>
      </c>
      <c r="AA40" s="19">
        <f>AA27-AA38</f>
        <v>272</v>
      </c>
      <c r="AB40" s="19">
        <f>AB27-AB38</f>
        <v>298</v>
      </c>
      <c r="AC40" s="19">
        <f>AC27-AC38</f>
        <v>354</v>
      </c>
      <c r="AD40" s="20">
        <f>(E40-G40)/G40</f>
        <v>0.20485145209747277</v>
      </c>
      <c r="AE40" s="67"/>
    </row>
    <row r="41" spans="2:31" ht="12.75">
      <c r="B41" s="30" t="s">
        <v>23</v>
      </c>
      <c r="C41" s="95"/>
      <c r="D41" s="95"/>
      <c r="E41" s="95"/>
      <c r="F41" s="95"/>
      <c r="G41" s="98">
        <v>62</v>
      </c>
      <c r="H41" s="95"/>
      <c r="I41" s="95"/>
      <c r="J41" s="95"/>
      <c r="K41" s="95"/>
      <c r="L41" s="95"/>
      <c r="M41" s="98">
        <v>127</v>
      </c>
      <c r="N41" s="95"/>
      <c r="O41" s="95"/>
      <c r="P41" s="95"/>
      <c r="Q41" s="95"/>
      <c r="R41" s="98">
        <v>116</v>
      </c>
      <c r="S41" s="95"/>
      <c r="T41" s="95"/>
      <c r="U41" s="19"/>
      <c r="V41" s="19"/>
      <c r="W41" s="79">
        <v>192.77</v>
      </c>
      <c r="Y41" s="84"/>
      <c r="Z41" s="85">
        <v>251.513</v>
      </c>
      <c r="AA41" s="79">
        <v>207.926</v>
      </c>
      <c r="AB41" s="19"/>
      <c r="AC41" s="19"/>
      <c r="AD41" s="20"/>
      <c r="AE41" s="21"/>
    </row>
    <row r="42" spans="2:31" ht="12.75">
      <c r="B42" s="30" t="s">
        <v>34</v>
      </c>
      <c r="C42" s="66"/>
      <c r="D42" s="66"/>
      <c r="E42" s="66"/>
      <c r="F42" s="66"/>
      <c r="G42" s="66">
        <v>2</v>
      </c>
      <c r="H42" s="66"/>
      <c r="I42" s="66"/>
      <c r="J42" s="66"/>
      <c r="K42" s="66"/>
      <c r="L42" s="66"/>
      <c r="M42" s="98">
        <v>7</v>
      </c>
      <c r="N42" s="66"/>
      <c r="O42" s="66"/>
      <c r="P42" s="66"/>
      <c r="Q42" s="66"/>
      <c r="R42" s="66"/>
      <c r="S42" s="66"/>
      <c r="T42" s="66"/>
      <c r="U42" s="66"/>
      <c r="V42" s="66"/>
      <c r="W42" s="80">
        <v>28</v>
      </c>
      <c r="X42" s="66"/>
      <c r="Y42" s="66"/>
      <c r="Z42" s="80">
        <v>15</v>
      </c>
      <c r="AA42" s="66"/>
      <c r="AB42" s="66"/>
      <c r="AC42" s="66"/>
      <c r="AD42" s="20"/>
      <c r="AE42" s="21"/>
    </row>
    <row r="43" spans="2:31" ht="13.5" thickBot="1">
      <c r="B43" s="68" t="s">
        <v>25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213">
        <v>15</v>
      </c>
      <c r="N43" s="69"/>
      <c r="O43" s="69"/>
      <c r="P43" s="69"/>
      <c r="Q43" s="69"/>
      <c r="R43" s="69"/>
      <c r="S43" s="69"/>
      <c r="T43" s="69"/>
      <c r="U43" s="69"/>
      <c r="V43" s="69"/>
      <c r="W43" s="99">
        <v>65</v>
      </c>
      <c r="X43" s="69"/>
      <c r="Y43" s="69"/>
      <c r="Z43" s="214">
        <f>Z40-Z41-Z42</f>
        <v>64.487</v>
      </c>
      <c r="AA43" s="69"/>
      <c r="AB43" s="69"/>
      <c r="AC43" s="69"/>
      <c r="AD43" s="20"/>
      <c r="AE43" s="70"/>
    </row>
    <row r="44" spans="2:31" ht="13.5" thickTop="1">
      <c r="B44" s="94" t="s">
        <v>58</v>
      </c>
      <c r="C44" s="94"/>
      <c r="D44" s="206">
        <f>D40/D38</f>
        <v>0.04666782693940191</v>
      </c>
      <c r="E44" s="210">
        <f>E40/E38</f>
        <v>0.018005494103483326</v>
      </c>
      <c r="F44" s="210">
        <f>F40/F38</f>
        <v>0.04418662905810453</v>
      </c>
      <c r="G44" s="210">
        <f aca="true" t="shared" si="13" ref="G44:AC44">G40/G38</f>
        <v>0.015832970703630798</v>
      </c>
      <c r="H44" s="197">
        <f t="shared" si="13"/>
        <v>0.01965180305840776</v>
      </c>
      <c r="I44" s="197">
        <f t="shared" si="13"/>
        <v>0.024450646056697417</v>
      </c>
      <c r="J44" s="197">
        <f t="shared" si="13"/>
        <v>0.02698363738391392</v>
      </c>
      <c r="K44" s="71">
        <f t="shared" si="13"/>
        <v>0.027207412878533482</v>
      </c>
      <c r="L44" s="71">
        <f t="shared" si="13"/>
        <v>0.025943727689237393</v>
      </c>
      <c r="M44" s="71">
        <f t="shared" si="13"/>
        <v>0.023873874593830845</v>
      </c>
      <c r="N44" s="71">
        <f t="shared" si="13"/>
        <v>0.011496140581376253</v>
      </c>
      <c r="O44" s="71">
        <f t="shared" si="13"/>
        <v>0.026088401462279826</v>
      </c>
      <c r="P44" s="71">
        <f t="shared" si="13"/>
        <v>0.03466764967074942</v>
      </c>
      <c r="Q44" s="71">
        <f t="shared" si="13"/>
        <v>0.03468697123519458</v>
      </c>
      <c r="R44" s="71">
        <f t="shared" si="13"/>
        <v>0.03553131713766319</v>
      </c>
      <c r="S44" s="71">
        <f t="shared" si="13"/>
        <v>0.03424027686222816</v>
      </c>
      <c r="T44" s="71">
        <f t="shared" si="13"/>
        <v>0.036701101378124996</v>
      </c>
      <c r="U44" s="71">
        <f t="shared" si="13"/>
        <v>0.03595119756134984</v>
      </c>
      <c r="V44" s="71">
        <f t="shared" si="13"/>
        <v>0.02211460271134292</v>
      </c>
      <c r="W44" s="71">
        <f t="shared" si="13"/>
        <v>0.04834498320626913</v>
      </c>
      <c r="X44" s="71">
        <f t="shared" si="13"/>
        <v>0.021457800511509015</v>
      </c>
      <c r="Y44" s="71">
        <f t="shared" si="13"/>
        <v>0.03896103896103896</v>
      </c>
      <c r="Z44" s="71">
        <f t="shared" si="13"/>
        <v>0.05429790026246719</v>
      </c>
      <c r="AA44" s="71">
        <f t="shared" si="13"/>
        <v>0.048815506101938265</v>
      </c>
      <c r="AB44" s="71">
        <f t="shared" si="13"/>
        <v>0.060165556228548356</v>
      </c>
      <c r="AC44" s="71">
        <f t="shared" si="13"/>
        <v>0.08196341745774485</v>
      </c>
      <c r="AE44" s="70"/>
    </row>
    <row r="45" spans="2:31" ht="12.75">
      <c r="B45" s="72" t="s">
        <v>98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4"/>
      <c r="AA45" s="75"/>
      <c r="AB45" s="76"/>
      <c r="AC45" s="76"/>
      <c r="AD45" s="191" t="s">
        <v>26</v>
      </c>
      <c r="AE45" s="70"/>
    </row>
    <row r="46" spans="2:31" ht="12.75">
      <c r="B46" s="72" t="s">
        <v>27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  <c r="AA46" s="75"/>
      <c r="AB46" s="76"/>
      <c r="AC46" s="76"/>
      <c r="AD46" s="76"/>
      <c r="AE46" s="70"/>
    </row>
    <row r="47" spans="16:31" ht="12.75"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63"/>
      <c r="AA47" s="72"/>
      <c r="AB47" s="76"/>
      <c r="AC47" s="76"/>
      <c r="AD47" s="76"/>
      <c r="AE47" s="70"/>
    </row>
    <row r="49" spans="15:17" ht="12.75">
      <c r="O49">
        <f>O31/O10</f>
        <v>0.8506720677591604</v>
      </c>
      <c r="P49">
        <f>P31/P10</f>
        <v>0.868440502586844</v>
      </c>
      <c r="Q49">
        <f>Q31/Q10</f>
        <v>0.8843036109064112</v>
      </c>
    </row>
    <row r="52" ht="12.75">
      <c r="W52" s="90"/>
    </row>
    <row r="53" ht="12.75">
      <c r="Z53" s="9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G63"/>
  <sheetViews>
    <sheetView workbookViewId="0" topLeftCell="B1">
      <selection activeCell="Z33" sqref="Z33"/>
    </sheetView>
  </sheetViews>
  <sheetFormatPr defaultColWidth="11.421875" defaultRowHeight="12.75"/>
  <cols>
    <col min="1" max="1" width="37.7109375" style="103" hidden="1" customWidth="1"/>
    <col min="2" max="2" width="53.57421875" style="103" customWidth="1"/>
    <col min="3" max="3" width="9.7109375" style="103" customWidth="1"/>
    <col min="4" max="4" width="10.57421875" style="103" hidden="1" customWidth="1"/>
    <col min="5" max="5" width="10.57421875" style="208" hidden="1" customWidth="1"/>
    <col min="6" max="6" width="9.7109375" style="208" customWidth="1"/>
    <col min="7" max="7" width="9.28125" style="0" hidden="1" customWidth="1"/>
    <col min="8" max="8" width="9.28125" style="103" hidden="1" customWidth="1"/>
    <col min="9" max="11" width="10.7109375" style="103" hidden="1" customWidth="1"/>
    <col min="12" max="12" width="9.7109375" style="103" customWidth="1"/>
    <col min="13" max="16" width="10.7109375" style="103" hidden="1" customWidth="1"/>
    <col min="17" max="17" width="9.7109375" style="103" customWidth="1"/>
    <col min="18" max="21" width="10.7109375" style="103" hidden="1" customWidth="1"/>
    <col min="22" max="22" width="9.7109375" style="103" customWidth="1"/>
    <col min="23" max="24" width="12.7109375" style="103" hidden="1" customWidth="1"/>
    <col min="25" max="29" width="9.7109375" style="103" customWidth="1"/>
    <col min="30" max="30" width="3.140625" style="103" customWidth="1"/>
    <col min="31" max="31" width="9.8515625" style="104" customWidth="1"/>
    <col min="32" max="16384" width="11.421875" style="103" customWidth="1"/>
  </cols>
  <sheetData>
    <row r="1" spans="1:32" ht="24.75">
      <c r="A1" s="192" t="s">
        <v>129</v>
      </c>
      <c r="B1" s="1" t="s">
        <v>0</v>
      </c>
      <c r="C1" s="1"/>
      <c r="D1" s="1"/>
      <c r="E1" s="207"/>
      <c r="F1" s="207"/>
      <c r="G1" s="1"/>
      <c r="H1" s="1"/>
      <c r="I1" s="1"/>
      <c r="J1" s="1"/>
      <c r="K1" s="1"/>
      <c r="L1" s="1"/>
      <c r="M1" s="1"/>
      <c r="N1" s="1"/>
      <c r="O1" s="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3"/>
      <c r="AF1" s="104"/>
    </row>
    <row r="2" spans="2:32" s="107" customFormat="1" ht="16.5" thickBot="1">
      <c r="B2" s="105"/>
      <c r="C2" s="105"/>
      <c r="D2" s="105"/>
      <c r="E2" s="3"/>
      <c r="F2" s="3"/>
      <c r="G2" s="3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  <c r="Z2" s="105"/>
      <c r="AA2" s="105"/>
      <c r="AB2" s="105"/>
      <c r="AC2" s="106"/>
      <c r="AD2" s="106"/>
      <c r="AF2" s="108"/>
    </row>
    <row r="3" spans="1:30" ht="68.25" customHeight="1" thickBot="1" thickTop="1">
      <c r="A3" s="193"/>
      <c r="B3" s="7" t="s">
        <v>1</v>
      </c>
      <c r="C3" s="8" t="s">
        <v>158</v>
      </c>
      <c r="D3" s="8" t="s">
        <v>146</v>
      </c>
      <c r="E3" s="8" t="s">
        <v>142</v>
      </c>
      <c r="F3" s="8" t="s">
        <v>178</v>
      </c>
      <c r="G3" s="8" t="s">
        <v>118</v>
      </c>
      <c r="H3" s="8" t="s">
        <v>119</v>
      </c>
      <c r="I3" s="8" t="s">
        <v>110</v>
      </c>
      <c r="J3" s="8" t="s">
        <v>99</v>
      </c>
      <c r="K3" s="8" t="s">
        <v>102</v>
      </c>
      <c r="L3" s="8" t="s">
        <v>120</v>
      </c>
      <c r="M3" s="8" t="s">
        <v>91</v>
      </c>
      <c r="N3" s="8" t="s">
        <v>138</v>
      </c>
      <c r="O3" s="8" t="s">
        <v>137</v>
      </c>
      <c r="P3" s="8" t="s">
        <v>136</v>
      </c>
      <c r="Q3" s="8" t="s">
        <v>182</v>
      </c>
      <c r="R3" s="8" t="s">
        <v>75</v>
      </c>
      <c r="S3" s="8" t="s">
        <v>76</v>
      </c>
      <c r="T3" s="8" t="s">
        <v>77</v>
      </c>
      <c r="U3" s="8" t="s">
        <v>77</v>
      </c>
      <c r="V3" s="8" t="s">
        <v>179</v>
      </c>
      <c r="W3" s="8" t="s">
        <v>78</v>
      </c>
      <c r="X3" s="8" t="s">
        <v>74</v>
      </c>
      <c r="Y3" s="8" t="s">
        <v>36</v>
      </c>
      <c r="Z3" s="9" t="s">
        <v>53</v>
      </c>
      <c r="AA3" s="8" t="s">
        <v>54</v>
      </c>
      <c r="AB3" s="9" t="s">
        <v>124</v>
      </c>
      <c r="AC3" s="194" t="s">
        <v>150</v>
      </c>
      <c r="AD3" s="10"/>
    </row>
    <row r="4" spans="2:30" ht="13.5" thickBot="1" thickTop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0"/>
    </row>
    <row r="5" spans="2:30" ht="12.75" thickTop="1">
      <c r="B5" s="13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6"/>
      <c r="AC5" s="17"/>
      <c r="AD5" s="10"/>
    </row>
    <row r="6" spans="2:33" ht="12">
      <c r="B6" s="18" t="s">
        <v>162</v>
      </c>
      <c r="C6" s="19">
        <v>659</v>
      </c>
      <c r="D6" s="19">
        <v>659</v>
      </c>
      <c r="E6" s="19">
        <v>680</v>
      </c>
      <c r="F6" s="19">
        <v>770</v>
      </c>
      <c r="G6" s="19">
        <v>772</v>
      </c>
      <c r="H6" s="19">
        <v>772</v>
      </c>
      <c r="I6" s="19">
        <v>765</v>
      </c>
      <c r="J6" s="19">
        <v>759</v>
      </c>
      <c r="K6" s="19">
        <v>739</v>
      </c>
      <c r="L6" s="19">
        <v>680</v>
      </c>
      <c r="M6" s="19">
        <v>681</v>
      </c>
      <c r="N6" s="19">
        <v>684</v>
      </c>
      <c r="O6" s="19">
        <v>684</v>
      </c>
      <c r="P6" s="19">
        <v>682</v>
      </c>
      <c r="Q6" s="19">
        <v>742</v>
      </c>
      <c r="R6" s="19">
        <v>742</v>
      </c>
      <c r="S6" s="19">
        <v>740.965</v>
      </c>
      <c r="T6" s="19">
        <v>739.995</v>
      </c>
      <c r="U6" s="19">
        <v>739.995</v>
      </c>
      <c r="V6" s="19">
        <v>694.9</v>
      </c>
      <c r="W6" s="19">
        <v>696.928</v>
      </c>
      <c r="X6" s="19">
        <v>694</v>
      </c>
      <c r="Y6" s="19">
        <v>724.61</v>
      </c>
      <c r="Z6" s="19">
        <v>627</v>
      </c>
      <c r="AA6" s="19">
        <v>515</v>
      </c>
      <c r="AB6" s="19">
        <v>642</v>
      </c>
      <c r="AC6" s="20">
        <f>(C6-F6)/F6</f>
        <v>-0.14415584415584415</v>
      </c>
      <c r="AD6" s="21"/>
      <c r="AE6" s="108"/>
      <c r="AF6" s="108"/>
      <c r="AG6" s="108"/>
    </row>
    <row r="7" spans="2:33" ht="12">
      <c r="B7" s="11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0"/>
      <c r="AD7" s="24"/>
      <c r="AE7" s="108"/>
      <c r="AF7" s="138"/>
      <c r="AG7" s="139"/>
    </row>
    <row r="8" spans="2:33" ht="12">
      <c r="B8" s="18" t="s">
        <v>165</v>
      </c>
      <c r="C8" s="26">
        <v>2.39</v>
      </c>
      <c r="D8" s="26">
        <v>2.41</v>
      </c>
      <c r="E8" s="26">
        <v>2.2</v>
      </c>
      <c r="F8" s="26">
        <v>2</v>
      </c>
      <c r="G8" s="26">
        <v>2.01</v>
      </c>
      <c r="H8" s="26">
        <v>2.05</v>
      </c>
      <c r="I8" s="26">
        <v>2.01</v>
      </c>
      <c r="J8" s="26">
        <v>2.25</v>
      </c>
      <c r="K8" s="26">
        <v>2.4</v>
      </c>
      <c r="L8" s="26">
        <v>2.3132352941176473</v>
      </c>
      <c r="M8" s="26">
        <v>2.33</v>
      </c>
      <c r="N8" s="26">
        <v>2.32</v>
      </c>
      <c r="O8" s="26">
        <v>2.37</v>
      </c>
      <c r="P8" s="26">
        <v>2.48</v>
      </c>
      <c r="Q8" s="26">
        <v>2.54</v>
      </c>
      <c r="R8" s="26">
        <v>2.54</v>
      </c>
      <c r="S8" s="26">
        <f>S10/S6</f>
        <v>2.544549337688015</v>
      </c>
      <c r="T8" s="26">
        <f>T10/T6</f>
        <v>2.5994702666909912</v>
      </c>
      <c r="U8" s="26">
        <f>U10/U6</f>
        <v>2.5994702666909912</v>
      </c>
      <c r="V8" s="26">
        <v>2.36</v>
      </c>
      <c r="W8" s="26">
        <f aca="true" t="shared" si="0" ref="W8:AB8">W10/W6</f>
        <v>2.345105950686441</v>
      </c>
      <c r="X8" s="26">
        <f t="shared" si="0"/>
        <v>2.3904899135446684</v>
      </c>
      <c r="Y8" s="26">
        <f t="shared" si="0"/>
        <v>2.3324008777135283</v>
      </c>
      <c r="Z8" s="26">
        <f t="shared" si="0"/>
        <v>2.511961722488038</v>
      </c>
      <c r="AA8" s="26">
        <f t="shared" si="0"/>
        <v>2.549514563106796</v>
      </c>
      <c r="AB8" s="26">
        <f t="shared" si="0"/>
        <v>2.1588785046728973</v>
      </c>
      <c r="AC8" s="20">
        <f>(C8-F8)/F8</f>
        <v>0.19500000000000006</v>
      </c>
      <c r="AD8" s="27"/>
      <c r="AE8" s="108"/>
      <c r="AF8" s="138"/>
      <c r="AG8" s="139"/>
    </row>
    <row r="9" spans="2:33" ht="12">
      <c r="B9" s="11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0"/>
      <c r="AD9" s="27"/>
      <c r="AE9" s="108"/>
      <c r="AF9" s="138"/>
      <c r="AG9" s="139"/>
    </row>
    <row r="10" spans="2:33" ht="12">
      <c r="B10" s="18" t="s">
        <v>164</v>
      </c>
      <c r="C10" s="19">
        <v>1572</v>
      </c>
      <c r="D10" s="19">
        <v>1591</v>
      </c>
      <c r="E10" s="19">
        <f>E6*E8</f>
        <v>1496.0000000000002</v>
      </c>
      <c r="F10" s="19">
        <v>1537</v>
      </c>
      <c r="G10" s="19">
        <v>1551</v>
      </c>
      <c r="H10" s="19">
        <v>1582</v>
      </c>
      <c r="I10" s="19">
        <v>1537</v>
      </c>
      <c r="J10" s="19">
        <v>1735</v>
      </c>
      <c r="K10" s="19">
        <v>1773.6</v>
      </c>
      <c r="L10" s="19">
        <v>1573</v>
      </c>
      <c r="M10" s="19">
        <v>1585</v>
      </c>
      <c r="N10" s="19">
        <v>1586</v>
      </c>
      <c r="O10" s="19">
        <v>1620</v>
      </c>
      <c r="P10" s="19">
        <f>P6*P8</f>
        <v>1691.36</v>
      </c>
      <c r="Q10" s="19">
        <f>Q6*Q8</f>
        <v>1884.68</v>
      </c>
      <c r="R10" s="19">
        <f>R6*R8</f>
        <v>1884.68</v>
      </c>
      <c r="S10" s="19">
        <v>1885.422</v>
      </c>
      <c r="T10" s="19">
        <v>1923.595</v>
      </c>
      <c r="U10" s="19">
        <v>1923.595</v>
      </c>
      <c r="V10" s="19">
        <v>1639.964</v>
      </c>
      <c r="W10" s="19">
        <v>1634.37</v>
      </c>
      <c r="X10" s="19">
        <v>1659</v>
      </c>
      <c r="Y10" s="19">
        <v>1690.081</v>
      </c>
      <c r="Z10" s="19">
        <v>1575</v>
      </c>
      <c r="AA10" s="19">
        <v>1313</v>
      </c>
      <c r="AB10" s="19">
        <v>1386</v>
      </c>
      <c r="AC10" s="20">
        <f>(C10-F10)/F10</f>
        <v>0.02277163305139883</v>
      </c>
      <c r="AD10" s="24"/>
      <c r="AE10" s="108"/>
      <c r="AF10" s="138"/>
      <c r="AG10" s="139"/>
    </row>
    <row r="11" spans="2:33" ht="12">
      <c r="B11" s="30" t="s">
        <v>3</v>
      </c>
      <c r="C11" s="31">
        <f>C10-C19</f>
        <v>143</v>
      </c>
      <c r="D11" s="31">
        <v>161</v>
      </c>
      <c r="E11" s="31">
        <f>E10-E19</f>
        <v>104.72000000000003</v>
      </c>
      <c r="F11" s="31">
        <f>F10-F19</f>
        <v>131</v>
      </c>
      <c r="G11" s="31">
        <f>G10-G19</f>
        <v>149</v>
      </c>
      <c r="H11" s="31">
        <f>H10-H19</f>
        <v>159</v>
      </c>
      <c r="I11" s="31">
        <f>I10-I19</f>
        <v>104</v>
      </c>
      <c r="J11" s="31">
        <f>J10-J19</f>
        <v>137</v>
      </c>
      <c r="K11" s="31">
        <v>141.88799999999992</v>
      </c>
      <c r="L11" s="31">
        <f>L10-L19</f>
        <v>102</v>
      </c>
      <c r="M11" s="31">
        <f>M10-M19</f>
        <v>96</v>
      </c>
      <c r="N11" s="31">
        <f>N10-N19</f>
        <v>127</v>
      </c>
      <c r="O11" s="31">
        <f>O10-O19</f>
        <v>112</v>
      </c>
      <c r="P11" s="31">
        <f>P10-P19</f>
        <v>191.3599999999999</v>
      </c>
      <c r="Q11" s="31">
        <f>Q10-Q19</f>
        <v>181.68000000000006</v>
      </c>
      <c r="R11" s="31">
        <f>R10-R19</f>
        <v>179.68000000000006</v>
      </c>
      <c r="S11" s="31">
        <f>S10-S19</f>
        <v>185.7070000000001</v>
      </c>
      <c r="T11" s="31">
        <f>T10-T19</f>
        <v>208.82999999999993</v>
      </c>
      <c r="U11" s="31">
        <f>U10-U19</f>
        <v>208.82999999999993</v>
      </c>
      <c r="V11" s="31">
        <v>109.96399999999994</v>
      </c>
      <c r="W11" s="31">
        <f aca="true" t="shared" si="1" ref="W11:AB11">W10-W19</f>
        <v>60.36999999999989</v>
      </c>
      <c r="X11" s="31">
        <f t="shared" si="1"/>
        <v>59</v>
      </c>
      <c r="Y11" s="31">
        <f t="shared" si="1"/>
        <v>64.0809999999999</v>
      </c>
      <c r="Z11" s="31">
        <f t="shared" si="1"/>
        <v>172</v>
      </c>
      <c r="AA11" s="31">
        <f t="shared" si="1"/>
        <v>93</v>
      </c>
      <c r="AB11" s="31">
        <f t="shared" si="1"/>
        <v>21</v>
      </c>
      <c r="AC11" s="20">
        <f>(C11-F11)/F11</f>
        <v>0.0916030534351145</v>
      </c>
      <c r="AD11" s="32"/>
      <c r="AE11" s="108"/>
      <c r="AF11" s="138"/>
      <c r="AG11" s="139"/>
    </row>
    <row r="12" spans="2:33" ht="12">
      <c r="B12" s="33" t="s">
        <v>4</v>
      </c>
      <c r="C12" s="31">
        <f>C11-C20</f>
        <v>142.0909669211196</v>
      </c>
      <c r="D12" s="31">
        <v>161</v>
      </c>
      <c r="E12" s="31">
        <f>E11-E20</f>
        <v>103.79000000000002</v>
      </c>
      <c r="F12" s="31">
        <v>131</v>
      </c>
      <c r="G12" s="31">
        <f>G11-G20</f>
        <v>148.09606705351385</v>
      </c>
      <c r="H12" s="31">
        <f>H11</f>
        <v>159</v>
      </c>
      <c r="I12" s="31">
        <f>I11</f>
        <v>104</v>
      </c>
      <c r="J12" s="31">
        <f>J11</f>
        <v>137</v>
      </c>
      <c r="K12" s="31">
        <f>K11</f>
        <v>141.88799999999992</v>
      </c>
      <c r="L12" s="31">
        <f>L11</f>
        <v>102</v>
      </c>
      <c r="M12" s="31"/>
      <c r="N12" s="31"/>
      <c r="O12" s="31"/>
      <c r="P12" s="31"/>
      <c r="Q12" s="31">
        <v>182</v>
      </c>
      <c r="R12" s="31"/>
      <c r="S12" s="140"/>
      <c r="T12" s="140"/>
      <c r="U12" s="140"/>
      <c r="V12" s="31">
        <v>110</v>
      </c>
      <c r="W12" s="31"/>
      <c r="X12" s="31"/>
      <c r="Y12" s="31">
        <v>64</v>
      </c>
      <c r="Z12" s="31">
        <f>Z10-Z19</f>
        <v>172</v>
      </c>
      <c r="AA12" s="31">
        <f>AA10-AA19</f>
        <v>93</v>
      </c>
      <c r="AB12" s="31">
        <f>AB10-AB19</f>
        <v>21</v>
      </c>
      <c r="AC12" s="20">
        <f>(C12-F12)/F12</f>
        <v>0.08466386962686707</v>
      </c>
      <c r="AD12" s="34"/>
      <c r="AE12" s="108"/>
      <c r="AF12" s="138"/>
      <c r="AG12" s="139"/>
    </row>
    <row r="13" spans="2:33" ht="12"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  <c r="AB13" s="37"/>
      <c r="AC13" s="20"/>
      <c r="AD13" s="38"/>
      <c r="AE13" s="108"/>
      <c r="AF13" s="138"/>
      <c r="AG13" s="139"/>
    </row>
    <row r="14" spans="2:33" ht="12">
      <c r="B14" s="39" t="s">
        <v>157</v>
      </c>
      <c r="C14" s="40">
        <v>1203</v>
      </c>
      <c r="D14" s="40"/>
      <c r="E14" s="40"/>
      <c r="F14" s="40"/>
      <c r="G14" s="40">
        <v>1272</v>
      </c>
      <c r="H14" s="40">
        <v>1160</v>
      </c>
      <c r="I14" s="40">
        <v>1047</v>
      </c>
      <c r="J14" s="40"/>
      <c r="K14" s="40"/>
      <c r="L14" s="40"/>
      <c r="M14" s="40"/>
      <c r="N14" s="40"/>
      <c r="O14" s="40"/>
      <c r="P14" s="40"/>
      <c r="Q14" s="40"/>
      <c r="R14" s="40"/>
      <c r="S14" s="40">
        <v>1415.992</v>
      </c>
      <c r="T14" s="40">
        <v>1107.571</v>
      </c>
      <c r="U14" s="40">
        <v>1107.571</v>
      </c>
      <c r="V14" s="40"/>
      <c r="W14" s="40"/>
      <c r="X14" s="40"/>
      <c r="Y14" s="40"/>
      <c r="Z14" s="40"/>
      <c r="AA14" s="40"/>
      <c r="AB14" s="40"/>
      <c r="AC14" s="20"/>
      <c r="AD14" s="38"/>
      <c r="AE14" s="108"/>
      <c r="AF14" s="138"/>
      <c r="AG14" s="139"/>
    </row>
    <row r="15" spans="2:33" ht="12">
      <c r="B15" s="39" t="s">
        <v>85</v>
      </c>
      <c r="C15" s="41">
        <f>C14/C10</f>
        <v>0.7652671755725191</v>
      </c>
      <c r="D15" s="41"/>
      <c r="E15" s="41"/>
      <c r="F15" s="41"/>
      <c r="G15" s="41">
        <f>G14/G10</f>
        <v>0.8201160541586073</v>
      </c>
      <c r="H15" s="41">
        <f>H14/H10</f>
        <v>0.7332490518331226</v>
      </c>
      <c r="I15" s="41">
        <f>I14/I10</f>
        <v>0.6811971372804164</v>
      </c>
      <c r="J15" s="41"/>
      <c r="K15" s="41"/>
      <c r="L15" s="41"/>
      <c r="M15" s="41"/>
      <c r="N15" s="41"/>
      <c r="O15" s="41"/>
      <c r="P15" s="41"/>
      <c r="Q15" s="41"/>
      <c r="R15" s="41"/>
      <c r="S15" s="41">
        <f>S14/S10</f>
        <v>0.7510212567796493</v>
      </c>
      <c r="T15" s="41">
        <f>T14/T10</f>
        <v>0.5757818043818994</v>
      </c>
      <c r="U15" s="41">
        <f>U14/U10</f>
        <v>0.5757818043818994</v>
      </c>
      <c r="V15" s="41"/>
      <c r="W15" s="41"/>
      <c r="X15" s="41"/>
      <c r="Y15" s="41"/>
      <c r="Z15" s="41"/>
      <c r="AA15" s="41"/>
      <c r="AB15" s="41"/>
      <c r="AC15" s="20"/>
      <c r="AD15" s="24"/>
      <c r="AE15" s="145"/>
      <c r="AF15" s="138"/>
      <c r="AG15" s="139"/>
    </row>
    <row r="16" spans="2:33" ht="12">
      <c r="B16" s="39" t="s">
        <v>127</v>
      </c>
      <c r="C16" s="41">
        <f>C14/C19</f>
        <v>0.8418474457662701</v>
      </c>
      <c r="D16" s="41"/>
      <c r="E16" s="41"/>
      <c r="F16" s="41"/>
      <c r="G16" s="41">
        <f>G14/G19</f>
        <v>0.9072753209700428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140"/>
      <c r="T16" s="140"/>
      <c r="U16" s="140"/>
      <c r="V16" s="42"/>
      <c r="W16" s="42"/>
      <c r="X16" s="42"/>
      <c r="Y16" s="42"/>
      <c r="Z16" s="42"/>
      <c r="AA16" s="43"/>
      <c r="AB16" s="37"/>
      <c r="AC16" s="20"/>
      <c r="AD16" s="44"/>
      <c r="AE16" s="108"/>
      <c r="AF16" s="138"/>
      <c r="AG16" s="139"/>
    </row>
    <row r="17" spans="2:33" ht="12">
      <c r="B17" s="45" t="s">
        <v>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37"/>
      <c r="AC17" s="20"/>
      <c r="AD17" s="27"/>
      <c r="AE17" s="108"/>
      <c r="AF17" s="138"/>
      <c r="AG17" s="139"/>
    </row>
    <row r="18" spans="2:33" ht="12">
      <c r="B18" s="39" t="s">
        <v>6</v>
      </c>
      <c r="C18" s="96">
        <v>168</v>
      </c>
      <c r="D18" s="96">
        <v>167.52</v>
      </c>
      <c r="E18" s="96">
        <f>G41</f>
        <v>152.96000000000004</v>
      </c>
      <c r="F18" s="96">
        <v>249</v>
      </c>
      <c r="G18" s="96">
        <v>249</v>
      </c>
      <c r="H18" s="96">
        <v>249</v>
      </c>
      <c r="I18" s="96">
        <v>249</v>
      </c>
      <c r="J18" s="96">
        <f>L41</f>
        <v>248.57999999999993</v>
      </c>
      <c r="K18" s="96">
        <v>310</v>
      </c>
      <c r="L18" s="96">
        <v>206</v>
      </c>
      <c r="M18" s="96">
        <v>206</v>
      </c>
      <c r="N18" s="96">
        <v>206</v>
      </c>
      <c r="O18" s="96">
        <v>206</v>
      </c>
      <c r="P18" s="96">
        <f>Q41</f>
        <v>206</v>
      </c>
      <c r="Q18" s="96">
        <v>208</v>
      </c>
      <c r="R18" s="96">
        <f>V41</f>
        <v>208.46900000000005</v>
      </c>
      <c r="S18" s="96">
        <f>V41</f>
        <v>208.46900000000005</v>
      </c>
      <c r="T18" s="96">
        <f>W41</f>
        <v>230.62599999999998</v>
      </c>
      <c r="U18" s="96">
        <f>X41</f>
        <v>239</v>
      </c>
      <c r="V18" s="96">
        <v>238</v>
      </c>
      <c r="W18" s="96">
        <f>Y41</f>
        <v>237.62599999999998</v>
      </c>
      <c r="X18" s="96">
        <v>240</v>
      </c>
      <c r="Y18" s="96">
        <f>Z41</f>
        <v>189.89999999999986</v>
      </c>
      <c r="Z18" s="96">
        <f>AA41</f>
        <v>154.89999999999986</v>
      </c>
      <c r="AA18" s="97">
        <f>AB41</f>
        <v>235</v>
      </c>
      <c r="AB18" s="97">
        <v>155</v>
      </c>
      <c r="AC18" s="20">
        <f>(C18-F18)/F18</f>
        <v>-0.3253012048192771</v>
      </c>
      <c r="AD18" s="32"/>
      <c r="AE18" s="108"/>
      <c r="AF18" s="138"/>
      <c r="AG18" s="139"/>
    </row>
    <row r="19" spans="2:33" ht="12">
      <c r="B19" s="39" t="s">
        <v>88</v>
      </c>
      <c r="C19" s="97">
        <v>1429</v>
      </c>
      <c r="D19" s="97">
        <v>1430</v>
      </c>
      <c r="E19" s="97">
        <f>E10*E20</f>
        <v>1391.2800000000002</v>
      </c>
      <c r="F19" s="97">
        <v>1406</v>
      </c>
      <c r="G19" s="97">
        <v>1402</v>
      </c>
      <c r="H19" s="97">
        <v>1423</v>
      </c>
      <c r="I19" s="97">
        <v>1433</v>
      </c>
      <c r="J19" s="97">
        <f>1700*0.94</f>
        <v>1598</v>
      </c>
      <c r="K19" s="97">
        <v>1631.712</v>
      </c>
      <c r="L19" s="97">
        <v>1471</v>
      </c>
      <c r="M19" s="97">
        <v>1489</v>
      </c>
      <c r="N19" s="97">
        <v>1459</v>
      </c>
      <c r="O19" s="97">
        <v>1508</v>
      </c>
      <c r="P19" s="97">
        <v>1500</v>
      </c>
      <c r="Q19" s="97">
        <v>1703</v>
      </c>
      <c r="R19" s="97">
        <v>1705</v>
      </c>
      <c r="S19" s="100">
        <v>1699.715</v>
      </c>
      <c r="T19" s="100">
        <v>1714.765</v>
      </c>
      <c r="U19" s="100">
        <v>1714.765</v>
      </c>
      <c r="V19" s="97">
        <v>1530</v>
      </c>
      <c r="W19" s="97">
        <v>1574</v>
      </c>
      <c r="X19" s="97">
        <v>1600</v>
      </c>
      <c r="Y19" s="97">
        <v>1626</v>
      </c>
      <c r="Z19" s="97">
        <v>1403</v>
      </c>
      <c r="AA19" s="97">
        <v>1220</v>
      </c>
      <c r="AB19" s="97">
        <v>1365</v>
      </c>
      <c r="AC19" s="20">
        <f>(C19-F19)/F19</f>
        <v>0.016358463726884778</v>
      </c>
      <c r="AD19" s="32"/>
      <c r="AE19" s="108"/>
      <c r="AF19" s="138"/>
      <c r="AG19" s="141"/>
    </row>
    <row r="20" spans="2:33" ht="12">
      <c r="B20" s="39" t="s">
        <v>126</v>
      </c>
      <c r="C20" s="156">
        <f>C19/C10</f>
        <v>0.9090330788804071</v>
      </c>
      <c r="D20" s="156">
        <v>0.8988057825267127</v>
      </c>
      <c r="E20" s="156">
        <v>0.93</v>
      </c>
      <c r="F20" s="156">
        <f>F19/F10</f>
        <v>0.9147690305790501</v>
      </c>
      <c r="G20" s="156">
        <f>G19/G10</f>
        <v>0.903932946486138</v>
      </c>
      <c r="H20" s="156">
        <f>H19/H10</f>
        <v>0.8994943109987358</v>
      </c>
      <c r="I20" s="156">
        <f>I19/I10</f>
        <v>0.9323357189329864</v>
      </c>
      <c r="J20" s="156">
        <f>J19/J10</f>
        <v>0.9210374639769452</v>
      </c>
      <c r="K20" s="156">
        <v>0.92</v>
      </c>
      <c r="L20" s="156">
        <f>L19/L10</f>
        <v>0.9351557533375715</v>
      </c>
      <c r="M20" s="156">
        <f>M19/M10</f>
        <v>0.9394321766561514</v>
      </c>
      <c r="N20" s="156"/>
      <c r="O20" s="156"/>
      <c r="P20" s="97"/>
      <c r="Q20" s="156">
        <f>Q19/Q10</f>
        <v>0.9036016724324554</v>
      </c>
      <c r="R20" s="97"/>
      <c r="S20" s="100"/>
      <c r="T20" s="100"/>
      <c r="U20" s="100"/>
      <c r="V20" s="156">
        <f>V19/V10</f>
        <v>0.9329473085994571</v>
      </c>
      <c r="W20" s="97"/>
      <c r="X20" s="97"/>
      <c r="Y20" s="156">
        <f>Y19/Y10</f>
        <v>0.9620840657932963</v>
      </c>
      <c r="Z20" s="156">
        <f>Z19/Z10</f>
        <v>0.8907936507936508</v>
      </c>
      <c r="AA20" s="156">
        <f>AA19/AA10</f>
        <v>0.9291698400609292</v>
      </c>
      <c r="AB20" s="156">
        <f>AB19/AB10</f>
        <v>0.9848484848484849</v>
      </c>
      <c r="AC20" s="20"/>
      <c r="AD20" s="32"/>
      <c r="AE20" s="108"/>
      <c r="AF20" s="138"/>
      <c r="AG20" s="141"/>
    </row>
    <row r="21" spans="2:33" ht="12">
      <c r="B21" s="30"/>
      <c r="C21" s="47"/>
      <c r="D21" s="47"/>
      <c r="E21" s="47"/>
      <c r="F21" s="47"/>
      <c r="G21" s="47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47"/>
      <c r="T21" s="47"/>
      <c r="U21" s="47"/>
      <c r="V21" s="156"/>
      <c r="W21" s="47"/>
      <c r="X21" s="47"/>
      <c r="Y21" s="156"/>
      <c r="Z21" s="47"/>
      <c r="AA21" s="48"/>
      <c r="AB21" s="46"/>
      <c r="AC21" s="20"/>
      <c r="AD21" s="24"/>
      <c r="AE21" s="108"/>
      <c r="AF21" s="138"/>
      <c r="AG21" s="141"/>
    </row>
    <row r="22" spans="2:33" ht="12">
      <c r="B22" s="33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46"/>
      <c r="AC22" s="20"/>
      <c r="AD22" s="32"/>
      <c r="AE22" s="108"/>
      <c r="AF22" s="142"/>
      <c r="AG22" s="143"/>
    </row>
    <row r="23" spans="2:33" ht="12">
      <c r="B23" s="39" t="s">
        <v>32</v>
      </c>
      <c r="C23" s="40"/>
      <c r="D23" s="40"/>
      <c r="E23" s="40"/>
      <c r="F23" s="40">
        <v>40</v>
      </c>
      <c r="G23" s="40"/>
      <c r="H23" s="35"/>
      <c r="I23" s="35"/>
      <c r="J23" s="35"/>
      <c r="K23" s="35"/>
      <c r="L23" s="35">
        <v>-100</v>
      </c>
      <c r="M23" s="35"/>
      <c r="N23" s="35"/>
      <c r="O23" s="35"/>
      <c r="P23" s="35"/>
      <c r="Q23" s="35">
        <v>-90</v>
      </c>
      <c r="R23" s="35">
        <v>-50</v>
      </c>
      <c r="S23" s="35"/>
      <c r="T23" s="35"/>
      <c r="U23" s="35"/>
      <c r="V23" s="35">
        <v>30</v>
      </c>
      <c r="W23" s="35"/>
      <c r="X23" s="35"/>
      <c r="Y23" s="35">
        <v>-2</v>
      </c>
      <c r="Z23" s="35"/>
      <c r="AA23" s="35"/>
      <c r="AB23" s="35"/>
      <c r="AC23" s="20"/>
      <c r="AD23" s="32"/>
      <c r="AE23" s="108"/>
      <c r="AF23" s="142"/>
      <c r="AG23" s="143"/>
    </row>
    <row r="24" spans="2:31" ht="12">
      <c r="B24" s="18" t="s">
        <v>9</v>
      </c>
      <c r="C24" s="96">
        <f aca="true" t="shared" si="2" ref="C24:P24">C25+C26</f>
        <v>290</v>
      </c>
      <c r="D24" s="96">
        <f t="shared" si="2"/>
        <v>300</v>
      </c>
      <c r="E24" s="96">
        <f t="shared" si="2"/>
        <v>390</v>
      </c>
      <c r="F24" s="96">
        <f t="shared" si="2"/>
        <v>475</v>
      </c>
      <c r="G24" s="96">
        <f t="shared" si="2"/>
        <v>460</v>
      </c>
      <c r="H24" s="96">
        <f t="shared" si="2"/>
        <v>450</v>
      </c>
      <c r="I24" s="96">
        <f t="shared" si="2"/>
        <v>440</v>
      </c>
      <c r="J24" s="96">
        <f t="shared" si="2"/>
        <v>490</v>
      </c>
      <c r="K24" s="96">
        <v>170</v>
      </c>
      <c r="L24" s="96">
        <f t="shared" si="2"/>
        <v>237</v>
      </c>
      <c r="M24" s="96">
        <f t="shared" si="2"/>
        <v>180</v>
      </c>
      <c r="N24" s="96">
        <f t="shared" si="2"/>
        <v>130</v>
      </c>
      <c r="O24" s="96">
        <f t="shared" si="2"/>
        <v>130</v>
      </c>
      <c r="P24" s="96">
        <f t="shared" si="2"/>
        <v>170</v>
      </c>
      <c r="Q24" s="96">
        <v>353</v>
      </c>
      <c r="R24" s="96">
        <f>R25+R26</f>
        <v>340</v>
      </c>
      <c r="S24" s="101">
        <f>S25+S26</f>
        <v>390</v>
      </c>
      <c r="T24" s="101">
        <f>T25+T26</f>
        <v>530</v>
      </c>
      <c r="U24" s="101">
        <f>U25+U26</f>
        <v>530</v>
      </c>
      <c r="V24" s="96">
        <v>270</v>
      </c>
      <c r="W24" s="42">
        <f aca="true" t="shared" si="3" ref="W24:AB24">W25+W26</f>
        <v>235</v>
      </c>
      <c r="X24" s="42">
        <f t="shared" si="3"/>
        <v>175</v>
      </c>
      <c r="Y24" s="42">
        <f t="shared" si="3"/>
        <v>148</v>
      </c>
      <c r="Z24" s="42">
        <f t="shared" si="3"/>
        <v>228</v>
      </c>
      <c r="AA24" s="96">
        <f t="shared" si="3"/>
        <v>41.599999999999994</v>
      </c>
      <c r="AB24" s="42">
        <f t="shared" si="3"/>
        <v>210</v>
      </c>
      <c r="AC24" s="20">
        <f>(C24-F24)/F24</f>
        <v>-0.3894736842105263</v>
      </c>
      <c r="AD24" s="24"/>
      <c r="AE24" s="103"/>
    </row>
    <row r="25" spans="2:31" ht="12">
      <c r="B25" s="30" t="s">
        <v>10</v>
      </c>
      <c r="C25" s="31">
        <v>280</v>
      </c>
      <c r="D25" s="31">
        <v>285</v>
      </c>
      <c r="E25" s="31">
        <v>380</v>
      </c>
      <c r="F25" s="31">
        <v>447</v>
      </c>
      <c r="G25" s="31">
        <v>430</v>
      </c>
      <c r="H25" s="31">
        <v>440</v>
      </c>
      <c r="I25" s="31">
        <v>425</v>
      </c>
      <c r="J25" s="31">
        <v>470</v>
      </c>
      <c r="K25" s="31">
        <v>150</v>
      </c>
      <c r="L25" s="31">
        <v>215</v>
      </c>
      <c r="M25" s="31">
        <v>160</v>
      </c>
      <c r="N25" s="31">
        <v>115</v>
      </c>
      <c r="O25" s="31">
        <v>120</v>
      </c>
      <c r="P25" s="31">
        <v>165</v>
      </c>
      <c r="Q25" s="31">
        <v>347</v>
      </c>
      <c r="R25" s="31">
        <v>330</v>
      </c>
      <c r="S25" s="35">
        <v>360</v>
      </c>
      <c r="T25" s="35">
        <v>430</v>
      </c>
      <c r="U25" s="35">
        <v>430</v>
      </c>
      <c r="V25" s="31">
        <v>206</v>
      </c>
      <c r="W25" s="35">
        <v>175</v>
      </c>
      <c r="X25" s="35">
        <v>150</v>
      </c>
      <c r="Y25" s="35">
        <v>105</v>
      </c>
      <c r="Z25" s="35">
        <v>85</v>
      </c>
      <c r="AA25" s="31">
        <v>33.3</v>
      </c>
      <c r="AB25" s="35">
        <v>18</v>
      </c>
      <c r="AC25" s="20">
        <f>(C25-F25)/F25</f>
        <v>-0.37360178970917224</v>
      </c>
      <c r="AD25" s="24"/>
      <c r="AE25" s="103"/>
    </row>
    <row r="26" spans="2:31" ht="12">
      <c r="B26" s="30" t="s">
        <v>11</v>
      </c>
      <c r="C26" s="31">
        <v>10</v>
      </c>
      <c r="D26" s="31">
        <v>15</v>
      </c>
      <c r="E26" s="31">
        <v>10</v>
      </c>
      <c r="F26" s="31">
        <v>28</v>
      </c>
      <c r="G26" s="31">
        <v>30</v>
      </c>
      <c r="H26" s="31">
        <v>10</v>
      </c>
      <c r="I26" s="31">
        <v>15</v>
      </c>
      <c r="J26" s="31">
        <v>20</v>
      </c>
      <c r="K26" s="31">
        <v>20</v>
      </c>
      <c r="L26" s="31">
        <v>22</v>
      </c>
      <c r="M26" s="31">
        <v>20</v>
      </c>
      <c r="N26" s="31">
        <v>15</v>
      </c>
      <c r="O26" s="31">
        <v>10</v>
      </c>
      <c r="P26" s="31">
        <v>5</v>
      </c>
      <c r="Q26" s="31">
        <v>6</v>
      </c>
      <c r="R26" s="31">
        <v>10</v>
      </c>
      <c r="S26" s="35">
        <v>30</v>
      </c>
      <c r="T26" s="35">
        <v>100</v>
      </c>
      <c r="U26" s="35">
        <v>100</v>
      </c>
      <c r="V26" s="31">
        <v>64</v>
      </c>
      <c r="W26" s="35">
        <v>60</v>
      </c>
      <c r="X26" s="35">
        <v>25</v>
      </c>
      <c r="Y26" s="35">
        <v>43</v>
      </c>
      <c r="Z26" s="35">
        <v>143</v>
      </c>
      <c r="AA26" s="31">
        <v>8.3</v>
      </c>
      <c r="AB26" s="35">
        <v>192</v>
      </c>
      <c r="AC26" s="20">
        <f>(C26-F26)/F26</f>
        <v>-0.6428571428571429</v>
      </c>
      <c r="AD26" s="24"/>
      <c r="AE26" s="103"/>
    </row>
    <row r="27" spans="2:31" ht="12.75" thickBot="1">
      <c r="B27" s="53" t="s">
        <v>12</v>
      </c>
      <c r="C27" s="19">
        <f>C18+C19+C24+C23</f>
        <v>1887</v>
      </c>
      <c r="D27" s="19">
        <f>D18+D19+D24+D23</f>
        <v>1897.52</v>
      </c>
      <c r="E27" s="19">
        <f aca="true" t="shared" si="4" ref="E27:P27">E18+E19+E24</f>
        <v>1934.2400000000002</v>
      </c>
      <c r="F27" s="19">
        <f>F18+F19+F24+F23</f>
        <v>2170</v>
      </c>
      <c r="G27" s="19">
        <f t="shared" si="4"/>
        <v>2111</v>
      </c>
      <c r="H27" s="19">
        <f t="shared" si="4"/>
        <v>2122</v>
      </c>
      <c r="I27" s="19">
        <f t="shared" si="4"/>
        <v>2122</v>
      </c>
      <c r="J27" s="19">
        <f t="shared" si="4"/>
        <v>2336.58</v>
      </c>
      <c r="K27" s="19">
        <v>2111.712</v>
      </c>
      <c r="L27" s="19">
        <f>L18+L19+L24+L23</f>
        <v>1814</v>
      </c>
      <c r="M27" s="19">
        <f t="shared" si="4"/>
        <v>1875</v>
      </c>
      <c r="N27" s="19">
        <f t="shared" si="4"/>
        <v>1795</v>
      </c>
      <c r="O27" s="19">
        <f t="shared" si="4"/>
        <v>1844</v>
      </c>
      <c r="P27" s="19">
        <f t="shared" si="4"/>
        <v>1876</v>
      </c>
      <c r="Q27" s="19">
        <f>Q18+Q19+Q23+Q24</f>
        <v>2174</v>
      </c>
      <c r="R27" s="19">
        <f>SUM(R18:R24)</f>
        <v>2203.469</v>
      </c>
      <c r="S27" s="19">
        <f>S24+S19+S18</f>
        <v>2298.184</v>
      </c>
      <c r="T27" s="19">
        <f>T24+T19+T18</f>
        <v>2475.3910000000005</v>
      </c>
      <c r="U27" s="19">
        <f>U24+U19+U18</f>
        <v>2483.7650000000003</v>
      </c>
      <c r="V27" s="19">
        <f>V18+V19+V23+V24</f>
        <v>2068</v>
      </c>
      <c r="W27" s="19">
        <f>W24+W19+W18</f>
        <v>2046.626</v>
      </c>
      <c r="X27" s="19">
        <f>X24+X19+X18</f>
        <v>2015</v>
      </c>
      <c r="Y27" s="19">
        <f>Y18+Y19+Y24+Y23</f>
        <v>1961.8999999999999</v>
      </c>
      <c r="Z27" s="19">
        <f>Z18+Z19+Z24+Z23</f>
        <v>1785.8999999999999</v>
      </c>
      <c r="AA27" s="19">
        <f>AA18+AA19+AA23+AA24</f>
        <v>1496.6</v>
      </c>
      <c r="AB27" s="19">
        <f>AB18+AB19+AB24</f>
        <v>1730</v>
      </c>
      <c r="AC27" s="20">
        <f>(C27-F27)/F27</f>
        <v>-0.1304147465437788</v>
      </c>
      <c r="AD27" s="24"/>
      <c r="AE27" s="103"/>
    </row>
    <row r="28" spans="2:31" ht="13.5" thickBot="1" thickTop="1">
      <c r="B28" s="54"/>
      <c r="C28" s="55"/>
      <c r="D28" s="55"/>
      <c r="E28" s="55"/>
      <c r="F28" s="55"/>
      <c r="G28" s="55"/>
      <c r="H28" s="149"/>
      <c r="I28" s="149"/>
      <c r="J28" s="149"/>
      <c r="K28" s="149"/>
      <c r="L28" s="149"/>
      <c r="M28" s="149"/>
      <c r="N28" s="149"/>
      <c r="O28" s="149"/>
      <c r="P28" s="149"/>
      <c r="Q28" s="55"/>
      <c r="R28" s="55"/>
      <c r="S28" s="55"/>
      <c r="T28" s="55"/>
      <c r="U28" s="55"/>
      <c r="V28" s="55"/>
      <c r="W28" s="55"/>
      <c r="X28" s="55"/>
      <c r="Y28" s="56"/>
      <c r="Z28" s="57"/>
      <c r="AA28" s="58"/>
      <c r="AB28" s="58"/>
      <c r="AC28" s="20"/>
      <c r="AD28" s="32"/>
      <c r="AE28" s="103"/>
    </row>
    <row r="29" spans="2:31" ht="12.75" thickTop="1">
      <c r="B29" s="45" t="s">
        <v>13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  <c r="AA29" s="62"/>
      <c r="AB29" s="62"/>
      <c r="AC29" s="20"/>
      <c r="AD29" s="32"/>
      <c r="AE29" s="103"/>
    </row>
    <row r="30" spans="2:31" ht="12">
      <c r="B30" s="18" t="s">
        <v>14</v>
      </c>
      <c r="C30" s="19">
        <f>C31+C32+C34+C35+C33</f>
        <v>1338.58</v>
      </c>
      <c r="D30" s="19">
        <f>D31+D32+D34+D35</f>
        <v>1298.6</v>
      </c>
      <c r="E30" s="19">
        <f aca="true" t="shared" si="5" ref="E30:J30">E31+E32+E34+E35</f>
        <v>1397.8256</v>
      </c>
      <c r="F30" s="19">
        <f>F31+F32+F34+F35</f>
        <v>1580.12</v>
      </c>
      <c r="G30" s="19">
        <f t="shared" si="5"/>
        <v>1568.04</v>
      </c>
      <c r="H30" s="19">
        <f t="shared" si="5"/>
        <v>1568.46</v>
      </c>
      <c r="I30" s="19">
        <f t="shared" si="5"/>
        <v>1498.66</v>
      </c>
      <c r="J30" s="19">
        <f t="shared" si="5"/>
        <v>1551.96</v>
      </c>
      <c r="K30" s="19">
        <v>1352</v>
      </c>
      <c r="L30" s="19">
        <f>L31+L32+L34+L35</f>
        <v>1148.42</v>
      </c>
      <c r="M30" s="19">
        <f>M31+M32+M34+M35</f>
        <v>1123</v>
      </c>
      <c r="N30" s="19">
        <f>N31+N32+N34+N35</f>
        <v>1143</v>
      </c>
      <c r="O30" s="19">
        <f aca="true" t="shared" si="6" ref="O30:U30">O31+O32+O34+O35</f>
        <v>1157</v>
      </c>
      <c r="P30" s="19">
        <f t="shared" si="6"/>
        <v>1290</v>
      </c>
      <c r="Q30" s="19">
        <f t="shared" si="6"/>
        <v>1540</v>
      </c>
      <c r="R30" s="19">
        <f t="shared" si="6"/>
        <v>1597</v>
      </c>
      <c r="S30" s="19">
        <f t="shared" si="6"/>
        <v>1692.99715</v>
      </c>
      <c r="T30" s="19">
        <f t="shared" si="6"/>
        <v>1818.14765</v>
      </c>
      <c r="U30" s="19">
        <f t="shared" si="6"/>
        <v>1818.14765</v>
      </c>
      <c r="V30" s="19">
        <f>V31+V32+V34+V35</f>
        <v>1434.531</v>
      </c>
      <c r="W30" s="19">
        <f aca="true" t="shared" si="7" ref="W30:AB30">W31+W32+W34+W35</f>
        <v>1416</v>
      </c>
      <c r="X30" s="19">
        <f t="shared" si="7"/>
        <v>1436</v>
      </c>
      <c r="Y30" s="19">
        <f t="shared" si="7"/>
        <v>1372.274</v>
      </c>
      <c r="Z30" s="19">
        <f t="shared" si="7"/>
        <v>1263</v>
      </c>
      <c r="AA30" s="19">
        <f t="shared" si="7"/>
        <v>1027.2</v>
      </c>
      <c r="AB30" s="19">
        <f t="shared" si="7"/>
        <v>1053</v>
      </c>
      <c r="AC30" s="20">
        <f>(C30-F30)/F30</f>
        <v>-0.1528618079639521</v>
      </c>
      <c r="AD30" s="32"/>
      <c r="AE30" s="103"/>
    </row>
    <row r="31" spans="2:31" ht="12">
      <c r="B31" s="163" t="s">
        <v>15</v>
      </c>
      <c r="C31" s="46">
        <v>1280</v>
      </c>
      <c r="D31" s="46">
        <v>1250</v>
      </c>
      <c r="E31" s="46">
        <v>1350</v>
      </c>
      <c r="F31" s="46">
        <v>1530</v>
      </c>
      <c r="G31" s="46">
        <v>1520</v>
      </c>
      <c r="H31" s="46">
        <v>1520</v>
      </c>
      <c r="I31" s="46">
        <v>1450</v>
      </c>
      <c r="J31" s="46">
        <v>1500</v>
      </c>
      <c r="K31" s="46">
        <v>1300</v>
      </c>
      <c r="L31" s="46">
        <v>1102</v>
      </c>
      <c r="M31" s="46">
        <v>1080</v>
      </c>
      <c r="N31" s="46">
        <v>1100</v>
      </c>
      <c r="O31" s="46">
        <v>1120</v>
      </c>
      <c r="P31" s="46">
        <v>1250</v>
      </c>
      <c r="Q31" s="46">
        <v>1500</v>
      </c>
      <c r="R31" s="46">
        <v>1555</v>
      </c>
      <c r="S31" s="46">
        <v>1650</v>
      </c>
      <c r="T31" s="46">
        <v>1780</v>
      </c>
      <c r="U31" s="46">
        <v>1780</v>
      </c>
      <c r="V31" s="46">
        <v>1399</v>
      </c>
      <c r="W31" s="46">
        <v>1380</v>
      </c>
      <c r="X31" s="46">
        <v>1400</v>
      </c>
      <c r="Y31" s="87">
        <v>1335</v>
      </c>
      <c r="Z31" s="46">
        <v>1234</v>
      </c>
      <c r="AA31" s="46">
        <v>1022.5</v>
      </c>
      <c r="AB31" s="46">
        <v>1015</v>
      </c>
      <c r="AC31" s="20">
        <f>(C31-F31)/F31</f>
        <v>-0.16339869281045752</v>
      </c>
      <c r="AD31" s="32"/>
      <c r="AE31" s="103"/>
    </row>
    <row r="32" spans="2:31" ht="12">
      <c r="B32" s="163" t="s">
        <v>16</v>
      </c>
      <c r="C32" s="46">
        <v>10</v>
      </c>
      <c r="D32" s="46">
        <v>10</v>
      </c>
      <c r="E32" s="46">
        <v>10</v>
      </c>
      <c r="F32" s="46">
        <v>12</v>
      </c>
      <c r="G32" s="46">
        <v>10</v>
      </c>
      <c r="H32" s="46">
        <v>10</v>
      </c>
      <c r="I32" s="46">
        <v>10</v>
      </c>
      <c r="J32" s="46">
        <v>10</v>
      </c>
      <c r="K32" s="46">
        <v>10</v>
      </c>
      <c r="L32" s="46">
        <v>7</v>
      </c>
      <c r="M32" s="46">
        <v>8</v>
      </c>
      <c r="N32" s="46">
        <v>8</v>
      </c>
      <c r="O32" s="46">
        <v>12</v>
      </c>
      <c r="P32" s="46">
        <v>13</v>
      </c>
      <c r="Q32" s="46">
        <v>13</v>
      </c>
      <c r="R32" s="46">
        <v>15</v>
      </c>
      <c r="S32" s="46">
        <v>15</v>
      </c>
      <c r="T32" s="46">
        <v>10</v>
      </c>
      <c r="U32" s="46">
        <v>10</v>
      </c>
      <c r="V32" s="46">
        <v>9.531</v>
      </c>
      <c r="W32" s="46">
        <v>10</v>
      </c>
      <c r="X32" s="46">
        <v>10</v>
      </c>
      <c r="Y32" s="46">
        <v>11.274</v>
      </c>
      <c r="Z32" s="46">
        <v>8</v>
      </c>
      <c r="AA32" s="46">
        <v>3.7</v>
      </c>
      <c r="AB32" s="46">
        <v>22</v>
      </c>
      <c r="AC32" s="20">
        <f>(C32-F32)/F32</f>
        <v>-0.16666666666666666</v>
      </c>
      <c r="AD32" s="24"/>
      <c r="AE32" s="103"/>
    </row>
    <row r="33" spans="2:31" ht="12">
      <c r="B33" s="163" t="s">
        <v>170</v>
      </c>
      <c r="C33" s="46">
        <v>10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20"/>
      <c r="AD33" s="24"/>
      <c r="AE33" s="103"/>
    </row>
    <row r="34" spans="2:31" ht="12">
      <c r="B34" s="163" t="s">
        <v>17</v>
      </c>
      <c r="C34" s="46">
        <v>10</v>
      </c>
      <c r="D34" s="46">
        <v>10</v>
      </c>
      <c r="E34" s="46">
        <v>10</v>
      </c>
      <c r="F34" s="46">
        <v>10</v>
      </c>
      <c r="G34" s="46">
        <v>10</v>
      </c>
      <c r="H34" s="46">
        <v>10</v>
      </c>
      <c r="I34" s="46">
        <v>10</v>
      </c>
      <c r="J34" s="46">
        <v>10</v>
      </c>
      <c r="K34" s="46">
        <v>10</v>
      </c>
      <c r="L34" s="46">
        <v>10</v>
      </c>
      <c r="M34" s="46">
        <v>10</v>
      </c>
      <c r="N34" s="46">
        <v>10</v>
      </c>
      <c r="O34" s="46">
        <v>10</v>
      </c>
      <c r="P34" s="46">
        <v>10</v>
      </c>
      <c r="Q34" s="46">
        <v>10</v>
      </c>
      <c r="R34" s="46">
        <v>10</v>
      </c>
      <c r="S34" s="46">
        <v>11</v>
      </c>
      <c r="T34" s="46">
        <v>11</v>
      </c>
      <c r="U34" s="46">
        <v>11</v>
      </c>
      <c r="V34" s="46">
        <v>11</v>
      </c>
      <c r="W34" s="46">
        <v>11</v>
      </c>
      <c r="X34" s="46">
        <v>11</v>
      </c>
      <c r="Y34" s="46">
        <v>10</v>
      </c>
      <c r="Z34" s="46">
        <v>7</v>
      </c>
      <c r="AA34" s="46">
        <v>1</v>
      </c>
      <c r="AB34" s="46">
        <v>3</v>
      </c>
      <c r="AC34" s="20">
        <f aca="true" t="shared" si="8" ref="AC34:AC39">(C34-F34)/F34</f>
        <v>0</v>
      </c>
      <c r="AD34" s="32"/>
      <c r="AE34" s="103"/>
    </row>
    <row r="35" spans="2:31" ht="12">
      <c r="B35" s="163" t="s">
        <v>18</v>
      </c>
      <c r="C35" s="46">
        <f aca="true" t="shared" si="9" ref="C35:L35">C19*0.02</f>
        <v>28.580000000000002</v>
      </c>
      <c r="D35" s="46">
        <v>28.6</v>
      </c>
      <c r="E35" s="46">
        <f t="shared" si="9"/>
        <v>27.825600000000005</v>
      </c>
      <c r="F35" s="46">
        <f t="shared" si="9"/>
        <v>28.12</v>
      </c>
      <c r="G35" s="46">
        <f t="shared" si="9"/>
        <v>28.04</v>
      </c>
      <c r="H35" s="46">
        <f t="shared" si="9"/>
        <v>28.46</v>
      </c>
      <c r="I35" s="46">
        <f t="shared" si="9"/>
        <v>28.66</v>
      </c>
      <c r="J35" s="46">
        <f t="shared" si="9"/>
        <v>31.96</v>
      </c>
      <c r="K35" s="46">
        <f t="shared" si="9"/>
        <v>32.63424</v>
      </c>
      <c r="L35" s="46">
        <f t="shared" si="9"/>
        <v>29.42</v>
      </c>
      <c r="M35" s="46">
        <v>25</v>
      </c>
      <c r="N35" s="46">
        <v>25</v>
      </c>
      <c r="O35" s="46">
        <v>15</v>
      </c>
      <c r="P35" s="46">
        <v>17</v>
      </c>
      <c r="Q35" s="46">
        <v>17</v>
      </c>
      <c r="R35" s="46">
        <v>17</v>
      </c>
      <c r="S35" s="46">
        <f>S19*1/100</f>
        <v>16.997149999999998</v>
      </c>
      <c r="T35" s="46">
        <f>T19*1/100</f>
        <v>17.147650000000002</v>
      </c>
      <c r="U35" s="46">
        <f>U19*1/100</f>
        <v>17.147650000000002</v>
      </c>
      <c r="V35" s="46">
        <v>15</v>
      </c>
      <c r="W35" s="46">
        <v>15</v>
      </c>
      <c r="X35" s="46">
        <v>15</v>
      </c>
      <c r="Y35" s="46">
        <v>16</v>
      </c>
      <c r="Z35" s="46">
        <v>14</v>
      </c>
      <c r="AA35" s="46">
        <v>0</v>
      </c>
      <c r="AB35" s="46">
        <v>13</v>
      </c>
      <c r="AC35" s="20">
        <f t="shared" si="8"/>
        <v>0.01635846372688481</v>
      </c>
      <c r="AD35" s="32"/>
      <c r="AE35" s="103"/>
    </row>
    <row r="36" spans="2:31" ht="12">
      <c r="B36" s="18" t="s">
        <v>19</v>
      </c>
      <c r="C36" s="19">
        <f aca="true" t="shared" si="10" ref="C36:J36">C37+C38</f>
        <v>405</v>
      </c>
      <c r="D36" s="19">
        <f t="shared" si="10"/>
        <v>400</v>
      </c>
      <c r="E36" s="19">
        <f t="shared" si="10"/>
        <v>380</v>
      </c>
      <c r="F36" s="19">
        <f t="shared" si="10"/>
        <v>422</v>
      </c>
      <c r="G36" s="19">
        <f t="shared" si="10"/>
        <v>390</v>
      </c>
      <c r="H36" s="19">
        <f t="shared" si="10"/>
        <v>397</v>
      </c>
      <c r="I36" s="19">
        <f t="shared" si="10"/>
        <v>355</v>
      </c>
      <c r="J36" s="19">
        <f t="shared" si="10"/>
        <v>385</v>
      </c>
      <c r="K36" s="19">
        <v>460</v>
      </c>
      <c r="L36" s="19">
        <f>L37+L38</f>
        <v>417</v>
      </c>
      <c r="M36" s="19">
        <f>M37+M38</f>
        <v>442</v>
      </c>
      <c r="N36" s="19">
        <f>N37+N38</f>
        <v>455</v>
      </c>
      <c r="O36" s="19">
        <f aca="true" t="shared" si="11" ref="O36:U36">O37+O38</f>
        <v>480</v>
      </c>
      <c r="P36" s="19">
        <f t="shared" si="11"/>
        <v>400</v>
      </c>
      <c r="Q36" s="19">
        <f t="shared" si="11"/>
        <v>428</v>
      </c>
      <c r="R36" s="19">
        <f t="shared" si="11"/>
        <v>398</v>
      </c>
      <c r="S36" s="19">
        <f t="shared" si="11"/>
        <v>388</v>
      </c>
      <c r="T36" s="19">
        <f t="shared" si="11"/>
        <v>408</v>
      </c>
      <c r="U36" s="19">
        <f t="shared" si="11"/>
        <v>408</v>
      </c>
      <c r="V36" s="19">
        <v>425</v>
      </c>
      <c r="W36" s="19">
        <f aca="true" t="shared" si="12" ref="W36:AB36">W37+W38</f>
        <v>400</v>
      </c>
      <c r="X36" s="19">
        <f t="shared" si="12"/>
        <v>340</v>
      </c>
      <c r="Y36" s="19">
        <f t="shared" si="12"/>
        <v>352</v>
      </c>
      <c r="Z36" s="19">
        <f t="shared" si="12"/>
        <v>333</v>
      </c>
      <c r="AA36" s="19">
        <f t="shared" si="12"/>
        <v>314.5</v>
      </c>
      <c r="AB36" s="19">
        <f t="shared" si="12"/>
        <v>442</v>
      </c>
      <c r="AC36" s="20">
        <f t="shared" si="8"/>
        <v>-0.04028436018957346</v>
      </c>
      <c r="AD36" s="24"/>
      <c r="AE36" s="103"/>
    </row>
    <row r="37" spans="2:30" ht="12">
      <c r="B37" s="30" t="s">
        <v>20</v>
      </c>
      <c r="C37" s="46">
        <v>400</v>
      </c>
      <c r="D37" s="46">
        <v>390</v>
      </c>
      <c r="E37" s="46">
        <v>370</v>
      </c>
      <c r="F37" s="46">
        <v>413</v>
      </c>
      <c r="G37" s="46">
        <v>380</v>
      </c>
      <c r="H37" s="46">
        <v>390</v>
      </c>
      <c r="I37" s="46">
        <v>345</v>
      </c>
      <c r="J37" s="46">
        <v>375</v>
      </c>
      <c r="K37" s="46">
        <v>450</v>
      </c>
      <c r="L37" s="46">
        <v>407</v>
      </c>
      <c r="M37" s="46">
        <v>430</v>
      </c>
      <c r="N37" s="46">
        <v>450</v>
      </c>
      <c r="O37" s="46">
        <v>475</v>
      </c>
      <c r="P37" s="46">
        <v>392</v>
      </c>
      <c r="Q37" s="46">
        <v>420</v>
      </c>
      <c r="R37" s="46">
        <v>390</v>
      </c>
      <c r="S37" s="46">
        <v>380</v>
      </c>
      <c r="T37" s="46">
        <v>400</v>
      </c>
      <c r="U37" s="46">
        <v>400</v>
      </c>
      <c r="V37" s="46">
        <v>417</v>
      </c>
      <c r="W37" s="46">
        <v>390</v>
      </c>
      <c r="X37" s="46">
        <v>330</v>
      </c>
      <c r="Y37" s="46">
        <v>346</v>
      </c>
      <c r="Z37" s="46">
        <v>328</v>
      </c>
      <c r="AA37" s="46">
        <v>309</v>
      </c>
      <c r="AB37" s="46">
        <v>437</v>
      </c>
      <c r="AC37" s="20">
        <f t="shared" si="8"/>
        <v>-0.031476997578692496</v>
      </c>
      <c r="AD37" s="63"/>
    </row>
    <row r="38" spans="2:30" ht="12">
      <c r="B38" s="30" t="s">
        <v>11</v>
      </c>
      <c r="C38" s="46">
        <v>5</v>
      </c>
      <c r="D38" s="46">
        <v>10</v>
      </c>
      <c r="E38" s="46">
        <v>10</v>
      </c>
      <c r="F38" s="46">
        <v>9</v>
      </c>
      <c r="G38" s="46">
        <v>10</v>
      </c>
      <c r="H38" s="46">
        <v>7</v>
      </c>
      <c r="I38" s="46">
        <v>10</v>
      </c>
      <c r="J38" s="46">
        <v>10</v>
      </c>
      <c r="K38" s="46">
        <v>10</v>
      </c>
      <c r="L38" s="46">
        <v>10</v>
      </c>
      <c r="M38" s="46">
        <v>12</v>
      </c>
      <c r="N38" s="46">
        <v>5</v>
      </c>
      <c r="O38" s="46">
        <v>5</v>
      </c>
      <c r="P38" s="46">
        <v>8</v>
      </c>
      <c r="Q38" s="46">
        <v>8</v>
      </c>
      <c r="R38" s="46">
        <v>8</v>
      </c>
      <c r="S38" s="46">
        <v>8</v>
      </c>
      <c r="T38" s="46">
        <v>8</v>
      </c>
      <c r="U38" s="46">
        <v>8</v>
      </c>
      <c r="V38" s="46">
        <v>8</v>
      </c>
      <c r="W38" s="46">
        <v>10</v>
      </c>
      <c r="X38" s="46">
        <v>10</v>
      </c>
      <c r="Y38" s="46">
        <v>6</v>
      </c>
      <c r="Z38" s="46">
        <v>5</v>
      </c>
      <c r="AA38" s="46">
        <v>5.5</v>
      </c>
      <c r="AB38" s="46">
        <v>5</v>
      </c>
      <c r="AC38" s="20">
        <f t="shared" si="8"/>
        <v>-0.4444444444444444</v>
      </c>
      <c r="AD38" s="63"/>
    </row>
    <row r="39" spans="2:30" ht="12.75" thickBot="1">
      <c r="B39" s="53" t="s">
        <v>21</v>
      </c>
      <c r="C39" s="19">
        <f>C30+C36</f>
        <v>1743.58</v>
      </c>
      <c r="D39" s="19">
        <f aca="true" t="shared" si="13" ref="D39:Q39">D30+D36</f>
        <v>1698.6</v>
      </c>
      <c r="E39" s="19">
        <f t="shared" si="13"/>
        <v>1777.8256</v>
      </c>
      <c r="F39" s="19">
        <f t="shared" si="13"/>
        <v>2002.12</v>
      </c>
      <c r="G39" s="19">
        <f t="shared" si="13"/>
        <v>1958.04</v>
      </c>
      <c r="H39" s="19">
        <f t="shared" si="13"/>
        <v>1965.46</v>
      </c>
      <c r="I39" s="19">
        <f t="shared" si="13"/>
        <v>1853.66</v>
      </c>
      <c r="J39" s="19">
        <f t="shared" si="13"/>
        <v>1936.96</v>
      </c>
      <c r="K39" s="19">
        <v>1812</v>
      </c>
      <c r="L39" s="19">
        <f t="shared" si="13"/>
        <v>1565.42</v>
      </c>
      <c r="M39" s="19">
        <f t="shared" si="13"/>
        <v>1565</v>
      </c>
      <c r="N39" s="19">
        <f t="shared" si="13"/>
        <v>1598</v>
      </c>
      <c r="O39" s="19">
        <f t="shared" si="13"/>
        <v>1637</v>
      </c>
      <c r="P39" s="19">
        <f t="shared" si="13"/>
        <v>1690</v>
      </c>
      <c r="Q39" s="19">
        <f t="shared" si="13"/>
        <v>1968</v>
      </c>
      <c r="R39" s="19">
        <f aca="true" t="shared" si="14" ref="R39:Y39">R36+R30</f>
        <v>1995</v>
      </c>
      <c r="S39" s="19">
        <f t="shared" si="14"/>
        <v>2080.99715</v>
      </c>
      <c r="T39" s="19">
        <f>T36+T30</f>
        <v>2226.14765</v>
      </c>
      <c r="U39" s="19">
        <f>U36+U30</f>
        <v>2226.14765</v>
      </c>
      <c r="V39" s="19">
        <f>V30+V36</f>
        <v>1859.531</v>
      </c>
      <c r="W39" s="19">
        <f t="shared" si="14"/>
        <v>1816</v>
      </c>
      <c r="X39" s="19">
        <f t="shared" si="14"/>
        <v>1776</v>
      </c>
      <c r="Y39" s="19">
        <f t="shared" si="14"/>
        <v>1724.274</v>
      </c>
      <c r="Z39" s="19">
        <f>Z30+Z36</f>
        <v>1596</v>
      </c>
      <c r="AA39" s="19">
        <f>AA30+AA36</f>
        <v>1341.7</v>
      </c>
      <c r="AB39" s="19">
        <f>AB30+AB36</f>
        <v>1495</v>
      </c>
      <c r="AC39" s="20">
        <f t="shared" si="8"/>
        <v>-0.11914370766986992</v>
      </c>
      <c r="AD39" s="24"/>
    </row>
    <row r="40" spans="2:30" ht="13.5" thickBot="1" thickTop="1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20"/>
      <c r="AD40" s="24"/>
    </row>
    <row r="41" spans="2:30" ht="12.75" thickTop="1">
      <c r="B41" s="45" t="s">
        <v>22</v>
      </c>
      <c r="C41" s="66">
        <f aca="true" t="shared" si="15" ref="C41:J41">C27-C39</f>
        <v>143.42000000000007</v>
      </c>
      <c r="D41" s="66">
        <f t="shared" si="15"/>
        <v>198.92000000000007</v>
      </c>
      <c r="E41" s="66">
        <f t="shared" si="15"/>
        <v>156.41440000000034</v>
      </c>
      <c r="F41" s="66">
        <f t="shared" si="15"/>
        <v>167.8800000000001</v>
      </c>
      <c r="G41" s="66">
        <f t="shared" si="15"/>
        <v>152.96000000000004</v>
      </c>
      <c r="H41" s="66">
        <f t="shared" si="15"/>
        <v>156.53999999999996</v>
      </c>
      <c r="I41" s="66">
        <f t="shared" si="15"/>
        <v>268.3399999999999</v>
      </c>
      <c r="J41" s="66">
        <f t="shared" si="15"/>
        <v>399.6199999999999</v>
      </c>
      <c r="K41" s="66">
        <v>299.712</v>
      </c>
      <c r="L41" s="66">
        <f>L27-L39</f>
        <v>248.57999999999993</v>
      </c>
      <c r="M41" s="66">
        <f>M27-M39</f>
        <v>310</v>
      </c>
      <c r="N41" s="66">
        <f>N27-N39</f>
        <v>197</v>
      </c>
      <c r="O41" s="66">
        <f aca="true" t="shared" si="16" ref="O41:U41">O27-O39</f>
        <v>207</v>
      </c>
      <c r="P41" s="66">
        <f t="shared" si="16"/>
        <v>186</v>
      </c>
      <c r="Q41" s="66">
        <f t="shared" si="16"/>
        <v>206</v>
      </c>
      <c r="R41" s="66">
        <f t="shared" si="16"/>
        <v>208.46900000000005</v>
      </c>
      <c r="S41" s="66">
        <f t="shared" si="16"/>
        <v>217.18685000000005</v>
      </c>
      <c r="T41" s="66">
        <f t="shared" si="16"/>
        <v>249.24335000000065</v>
      </c>
      <c r="U41" s="66">
        <f t="shared" si="16"/>
        <v>257.61735000000044</v>
      </c>
      <c r="V41" s="66">
        <f>V27-V39</f>
        <v>208.46900000000005</v>
      </c>
      <c r="W41" s="66">
        <f aca="true" t="shared" si="17" ref="W41:AB41">W27-W39</f>
        <v>230.62599999999998</v>
      </c>
      <c r="X41" s="19">
        <f t="shared" si="17"/>
        <v>239</v>
      </c>
      <c r="Y41" s="19">
        <f t="shared" si="17"/>
        <v>237.62599999999998</v>
      </c>
      <c r="Z41" s="19">
        <f t="shared" si="17"/>
        <v>189.89999999999986</v>
      </c>
      <c r="AA41" s="19">
        <f t="shared" si="17"/>
        <v>154.89999999999986</v>
      </c>
      <c r="AB41" s="19">
        <f t="shared" si="17"/>
        <v>235</v>
      </c>
      <c r="AC41" s="20">
        <f>(C41-F41)/F41</f>
        <v>-0.14569930903025982</v>
      </c>
      <c r="AD41" s="67"/>
    </row>
    <row r="42" spans="2:30" ht="12">
      <c r="B42" s="30" t="s">
        <v>23</v>
      </c>
      <c r="C42" s="95"/>
      <c r="D42" s="95"/>
      <c r="E42" s="95"/>
      <c r="F42" s="95"/>
      <c r="G42" s="95"/>
      <c r="H42" s="79"/>
      <c r="I42" s="79"/>
      <c r="J42" s="79"/>
      <c r="K42" s="79"/>
      <c r="L42" s="79">
        <v>152</v>
      </c>
      <c r="M42" s="19"/>
      <c r="N42" s="19"/>
      <c r="O42" s="19"/>
      <c r="P42" s="19"/>
      <c r="Q42" s="79">
        <v>89</v>
      </c>
      <c r="R42" s="19"/>
      <c r="S42" s="19"/>
      <c r="T42" s="19"/>
      <c r="U42" s="19"/>
      <c r="V42" s="79">
        <v>125.349</v>
      </c>
      <c r="W42" s="19"/>
      <c r="X42" s="19"/>
      <c r="Y42" s="79">
        <v>189.5</v>
      </c>
      <c r="Z42" s="19"/>
      <c r="AA42" s="19"/>
      <c r="AB42" s="19"/>
      <c r="AC42" s="20"/>
      <c r="AD42" s="21"/>
    </row>
    <row r="43" spans="2:30" ht="12">
      <c r="B43" s="30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80">
        <v>48</v>
      </c>
      <c r="W43" s="66"/>
      <c r="X43" s="66"/>
      <c r="Y43" s="66"/>
      <c r="Z43" s="66"/>
      <c r="AA43" s="66"/>
      <c r="AB43" s="66"/>
      <c r="AC43" s="20"/>
      <c r="AD43" s="21"/>
    </row>
    <row r="44" spans="2:30" ht="13.5" thickBot="1">
      <c r="B44" s="68" t="s">
        <v>25</v>
      </c>
      <c r="C44" s="69"/>
      <c r="D44" s="69"/>
      <c r="E44" s="69"/>
      <c r="F44" s="69"/>
      <c r="G44" s="69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99">
        <v>35</v>
      </c>
      <c r="W44" s="123"/>
      <c r="X44" s="123"/>
      <c r="Y44" s="123"/>
      <c r="Z44" s="123"/>
      <c r="AA44" s="123"/>
      <c r="AB44" s="123"/>
      <c r="AC44" s="209"/>
      <c r="AD44" s="127"/>
    </row>
    <row r="45" spans="2:30" ht="12.75" thickTop="1">
      <c r="B45" s="94" t="s">
        <v>58</v>
      </c>
      <c r="C45" s="197">
        <f aca="true" t="shared" si="18" ref="C45:S45">C41/C39</f>
        <v>0.0822560479014442</v>
      </c>
      <c r="D45" s="212"/>
      <c r="E45" s="197">
        <f t="shared" si="18"/>
        <v>0.08798073331827394</v>
      </c>
      <c r="F45" s="197">
        <f t="shared" si="18"/>
        <v>0.08385111781511603</v>
      </c>
      <c r="G45" s="197">
        <f t="shared" si="18"/>
        <v>0.07811893526179242</v>
      </c>
      <c r="H45" s="197">
        <f t="shared" si="18"/>
        <v>0.0796454773946048</v>
      </c>
      <c r="I45" s="197">
        <f t="shared" si="18"/>
        <v>0.14476225413506247</v>
      </c>
      <c r="J45" s="197">
        <f t="shared" si="18"/>
        <v>0.2063129852965471</v>
      </c>
      <c r="K45" s="197">
        <f t="shared" si="18"/>
        <v>0.16540397350993377</v>
      </c>
      <c r="L45" s="197">
        <f t="shared" si="18"/>
        <v>0.15879444494129366</v>
      </c>
      <c r="M45" s="197">
        <f t="shared" si="18"/>
        <v>0.19808306709265175</v>
      </c>
      <c r="N45" s="197">
        <f t="shared" si="18"/>
        <v>0.123279098873592</v>
      </c>
      <c r="O45" s="197">
        <f t="shared" si="18"/>
        <v>0.1264508246792914</v>
      </c>
      <c r="P45" s="197">
        <f t="shared" si="18"/>
        <v>0.11005917159763313</v>
      </c>
      <c r="Q45" s="197">
        <f t="shared" si="18"/>
        <v>0.10467479674796748</v>
      </c>
      <c r="R45" s="197">
        <f t="shared" si="18"/>
        <v>0.10449573934837095</v>
      </c>
      <c r="S45" s="197">
        <f t="shared" si="18"/>
        <v>0.10436672150175699</v>
      </c>
      <c r="T45" s="197"/>
      <c r="U45" s="197">
        <f>U41/U39</f>
        <v>0.1157233887878014</v>
      </c>
      <c r="V45" s="197">
        <f>V41/V39</f>
        <v>0.11210837571409138</v>
      </c>
      <c r="W45" s="197">
        <f aca="true" t="shared" si="19" ref="W45:AB45">W41/W39</f>
        <v>0.12699669603524227</v>
      </c>
      <c r="X45" s="197">
        <f t="shared" si="19"/>
        <v>0.13457207207207209</v>
      </c>
      <c r="Y45" s="197">
        <f t="shared" si="19"/>
        <v>0.13781220386087129</v>
      </c>
      <c r="Z45" s="197">
        <f t="shared" si="19"/>
        <v>0.11898496240601496</v>
      </c>
      <c r="AA45" s="197">
        <f t="shared" si="19"/>
        <v>0.1154505478124766</v>
      </c>
      <c r="AB45" s="197">
        <f t="shared" si="19"/>
        <v>0.15719063545150502</v>
      </c>
      <c r="AD45" s="127"/>
    </row>
    <row r="46" spans="2:30" ht="12.75">
      <c r="B46" s="126" t="s">
        <v>98</v>
      </c>
      <c r="C46" s="126"/>
      <c r="D46" s="126"/>
      <c r="E46" s="72"/>
      <c r="F46" s="72"/>
      <c r="G46" s="72"/>
      <c r="H46" s="126"/>
      <c r="I46" s="126"/>
      <c r="J46" s="126"/>
      <c r="K46" s="126"/>
      <c r="L46" s="126"/>
      <c r="M46" s="126"/>
      <c r="N46" s="126"/>
      <c r="O46" s="126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6"/>
      <c r="AB46" s="76"/>
      <c r="AC46" s="125" t="s">
        <v>26</v>
      </c>
      <c r="AD46" s="127"/>
    </row>
    <row r="47" spans="2:30" ht="12.75">
      <c r="B47" s="126" t="s">
        <v>27</v>
      </c>
      <c r="C47" s="126"/>
      <c r="D47" s="126"/>
      <c r="E47" s="72"/>
      <c r="F47" s="72"/>
      <c r="G47" s="72"/>
      <c r="H47" s="126"/>
      <c r="I47" s="126"/>
      <c r="J47" s="126"/>
      <c r="K47" s="126"/>
      <c r="L47" s="126"/>
      <c r="M47" s="126"/>
      <c r="N47" s="126"/>
      <c r="O47" s="126"/>
      <c r="P47" s="73"/>
      <c r="Q47" s="73"/>
      <c r="R47" s="73"/>
      <c r="S47" s="73"/>
      <c r="T47" s="73"/>
      <c r="U47" s="73"/>
      <c r="V47" s="73"/>
      <c r="W47" s="73"/>
      <c r="X47" s="73"/>
      <c r="Y47" s="74"/>
      <c r="Z47" s="75"/>
      <c r="AA47" s="76"/>
      <c r="AB47" s="76"/>
      <c r="AC47" s="76"/>
      <c r="AD47" s="127"/>
    </row>
    <row r="52" ht="12.75">
      <c r="S52" s="144"/>
    </row>
    <row r="56" spans="2:12" ht="12.75">
      <c r="B56" s="160"/>
      <c r="C56" s="160"/>
      <c r="D56" s="160"/>
      <c r="H56" s="160"/>
      <c r="I56" s="160"/>
      <c r="J56" s="160"/>
      <c r="K56" s="160"/>
      <c r="L56" s="160"/>
    </row>
    <row r="57" spans="2:12" ht="12.75">
      <c r="B57" s="160"/>
      <c r="C57" s="160"/>
      <c r="D57" s="160"/>
      <c r="H57" s="160"/>
      <c r="I57" s="160"/>
      <c r="J57" s="160"/>
      <c r="K57" s="160"/>
      <c r="L57" s="160"/>
    </row>
    <row r="58" spans="2:12" ht="12.75">
      <c r="B58" s="160"/>
      <c r="C58" s="160"/>
      <c r="D58" s="160"/>
      <c r="H58" s="160"/>
      <c r="I58" s="160"/>
      <c r="J58" s="160"/>
      <c r="K58" s="160"/>
      <c r="L58" s="160"/>
    </row>
    <row r="59" spans="2:12" ht="12.75">
      <c r="B59" s="160"/>
      <c r="C59" s="160"/>
      <c r="D59" s="160"/>
      <c r="H59" s="160"/>
      <c r="I59" s="160"/>
      <c r="J59" s="160"/>
      <c r="K59" s="160"/>
      <c r="L59" s="160"/>
    </row>
    <row r="60" spans="2:12" ht="12.75">
      <c r="B60" s="160"/>
      <c r="C60" s="160"/>
      <c r="D60" s="160"/>
      <c r="H60" s="160"/>
      <c r="I60" s="160"/>
      <c r="J60" s="160"/>
      <c r="K60" s="160"/>
      <c r="L60" s="160"/>
    </row>
    <row r="61" spans="2:12" ht="12.75">
      <c r="B61" s="160"/>
      <c r="C61" s="160"/>
      <c r="D61" s="160"/>
      <c r="H61" s="160"/>
      <c r="I61" s="160"/>
      <c r="J61" s="160"/>
      <c r="K61" s="160"/>
      <c r="L61" s="160"/>
    </row>
    <row r="62" spans="2:12" ht="12.75">
      <c r="B62" s="160"/>
      <c r="C62" s="160"/>
      <c r="D62" s="160"/>
      <c r="H62" s="160"/>
      <c r="I62" s="160"/>
      <c r="J62" s="160"/>
      <c r="K62" s="160"/>
      <c r="L62" s="160"/>
    </row>
    <row r="63" spans="2:12" ht="12.75">
      <c r="B63" s="160"/>
      <c r="C63" s="160"/>
      <c r="D63" s="160"/>
      <c r="H63" s="160"/>
      <c r="I63" s="160"/>
      <c r="J63" s="160"/>
      <c r="K63" s="160"/>
      <c r="L63" s="16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G53"/>
  <sheetViews>
    <sheetView workbookViewId="0" topLeftCell="B7">
      <selection activeCell="AJ20" sqref="AJ20"/>
    </sheetView>
  </sheetViews>
  <sheetFormatPr defaultColWidth="11.421875" defaultRowHeight="12.75"/>
  <cols>
    <col min="1" max="1" width="38.57421875" style="0" hidden="1" customWidth="1"/>
    <col min="2" max="2" width="53.57421875" style="0" customWidth="1"/>
    <col min="3" max="3" width="9.7109375" style="0" customWidth="1"/>
    <col min="4" max="5" width="13.140625" style="0" hidden="1" customWidth="1"/>
    <col min="6" max="6" width="9.7109375" style="0" customWidth="1"/>
    <col min="7" max="7" width="13.140625" style="0" hidden="1" customWidth="1"/>
    <col min="8" max="10" width="12.7109375" style="0" hidden="1" customWidth="1"/>
    <col min="11" max="11" width="14.421875" style="0" hidden="1" customWidth="1"/>
    <col min="12" max="12" width="9.7109375" style="0" customWidth="1"/>
    <col min="13" max="13" width="12.7109375" style="0" hidden="1" customWidth="1"/>
    <col min="14" max="14" width="13.140625" style="0" hidden="1" customWidth="1"/>
    <col min="15" max="16" width="12.7109375" style="0" hidden="1" customWidth="1"/>
    <col min="17" max="17" width="9.7109375" style="0" customWidth="1"/>
    <col min="18" max="21" width="12.7109375" style="0" hidden="1" customWidth="1"/>
    <col min="22" max="22" width="9.7109375" style="0" customWidth="1"/>
    <col min="23" max="24" width="12.7109375" style="0" hidden="1" customWidth="1"/>
    <col min="25" max="29" width="9.7109375" style="0" customWidth="1"/>
    <col min="30" max="30" width="3.140625" style="0" customWidth="1"/>
    <col min="31" max="31" width="9.8515625" style="2" customWidth="1"/>
  </cols>
  <sheetData>
    <row r="1" spans="1:32" ht="24.75">
      <c r="A1" s="166" t="s">
        <v>130</v>
      </c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/>
      <c r="AF1" s="2"/>
    </row>
    <row r="2" spans="2:32" s="5" customFormat="1" ht="16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3"/>
      <c r="AA2" s="3"/>
      <c r="AB2" s="3"/>
      <c r="AC2" s="4"/>
      <c r="AD2" s="4"/>
      <c r="AF2" s="6"/>
    </row>
    <row r="3" spans="2:30" ht="54.75" customHeight="1" thickBot="1" thickTop="1">
      <c r="B3" s="7" t="s">
        <v>1</v>
      </c>
      <c r="C3" s="8" t="s">
        <v>158</v>
      </c>
      <c r="D3" s="8" t="s">
        <v>146</v>
      </c>
      <c r="E3" s="168" t="s">
        <v>142</v>
      </c>
      <c r="F3" s="8" t="s">
        <v>149</v>
      </c>
      <c r="G3" s="8" t="s">
        <v>121</v>
      </c>
      <c r="H3" s="8" t="s">
        <v>115</v>
      </c>
      <c r="I3" s="8" t="s">
        <v>111</v>
      </c>
      <c r="J3" s="8" t="s">
        <v>104</v>
      </c>
      <c r="K3" s="8" t="s">
        <v>103</v>
      </c>
      <c r="L3" s="8" t="s">
        <v>100</v>
      </c>
      <c r="M3" s="8" t="s">
        <v>92</v>
      </c>
      <c r="N3" s="8" t="s">
        <v>87</v>
      </c>
      <c r="O3" s="8" t="s">
        <v>83</v>
      </c>
      <c r="P3" s="8" t="s">
        <v>80</v>
      </c>
      <c r="Q3" s="8" t="s">
        <v>180</v>
      </c>
      <c r="R3" s="8" t="s">
        <v>62</v>
      </c>
      <c r="S3" s="8" t="s">
        <v>60</v>
      </c>
      <c r="T3" s="8" t="s">
        <v>52</v>
      </c>
      <c r="U3" s="8" t="s">
        <v>37</v>
      </c>
      <c r="V3" s="8" t="s">
        <v>181</v>
      </c>
      <c r="W3" s="8" t="s">
        <v>38</v>
      </c>
      <c r="X3" s="8" t="s">
        <v>28</v>
      </c>
      <c r="Y3" s="8" t="s">
        <v>36</v>
      </c>
      <c r="Z3" s="9" t="s">
        <v>53</v>
      </c>
      <c r="AA3" s="8" t="s">
        <v>54</v>
      </c>
      <c r="AB3" s="9" t="s">
        <v>124</v>
      </c>
      <c r="AC3" s="194" t="s">
        <v>151</v>
      </c>
      <c r="AD3" s="10"/>
    </row>
    <row r="4" spans="2:30" ht="14.25" thickBot="1" thickTop="1">
      <c r="B4" s="11"/>
      <c r="C4" s="11"/>
      <c r="D4" s="11"/>
      <c r="E4" s="16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0"/>
    </row>
    <row r="5" spans="2:30" ht="13.5" thickTop="1">
      <c r="B5" s="13" t="s">
        <v>2</v>
      </c>
      <c r="C5" s="14"/>
      <c r="D5" s="14"/>
      <c r="E5" s="17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6"/>
      <c r="AC5" s="17"/>
      <c r="AD5" s="10"/>
    </row>
    <row r="6" spans="2:33" ht="12.75">
      <c r="B6" s="18" t="s">
        <v>171</v>
      </c>
      <c r="C6" s="19">
        <v>74</v>
      </c>
      <c r="D6" s="19">
        <v>72</v>
      </c>
      <c r="E6" s="172">
        <v>54</v>
      </c>
      <c r="F6" s="19">
        <v>43</v>
      </c>
      <c r="G6" s="19">
        <v>43</v>
      </c>
      <c r="H6" s="19">
        <v>42</v>
      </c>
      <c r="I6" s="19">
        <v>42</v>
      </c>
      <c r="J6" s="19">
        <v>41</v>
      </c>
      <c r="K6" s="19">
        <v>38</v>
      </c>
      <c r="L6" s="19">
        <v>37</v>
      </c>
      <c r="M6" s="19">
        <v>37</v>
      </c>
      <c r="N6" s="19">
        <v>37</v>
      </c>
      <c r="O6" s="19">
        <v>37</v>
      </c>
      <c r="P6" s="19">
        <v>37</v>
      </c>
      <c r="Q6" s="19">
        <v>42</v>
      </c>
      <c r="R6" s="19">
        <v>42</v>
      </c>
      <c r="S6" s="19">
        <v>41.53</v>
      </c>
      <c r="T6" s="19">
        <v>42.035</v>
      </c>
      <c r="U6" s="19">
        <v>42.07</v>
      </c>
      <c r="V6" s="19">
        <v>50.678</v>
      </c>
      <c r="W6" s="19">
        <v>50.563</v>
      </c>
      <c r="X6" s="19">
        <v>48.4</v>
      </c>
      <c r="Y6" s="19">
        <v>43.563</v>
      </c>
      <c r="Z6" s="19">
        <v>21.631</v>
      </c>
      <c r="AA6" s="19">
        <v>32</v>
      </c>
      <c r="AB6" s="19">
        <v>45</v>
      </c>
      <c r="AC6" s="20">
        <f>(C6-F6)/F6</f>
        <v>0.7209302325581395</v>
      </c>
      <c r="AD6" s="21"/>
      <c r="AE6" s="52"/>
      <c r="AF6" s="81"/>
      <c r="AG6" s="81"/>
    </row>
    <row r="7" spans="2:33" ht="12.75">
      <c r="B7" s="22"/>
      <c r="C7" s="23"/>
      <c r="D7" s="23"/>
      <c r="E7" s="17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0"/>
      <c r="AD7" s="24"/>
      <c r="AE7" s="6"/>
      <c r="AF7" s="25"/>
      <c r="AG7" s="82"/>
    </row>
    <row r="8" spans="2:33" ht="12.75">
      <c r="B8" s="18" t="s">
        <v>172</v>
      </c>
      <c r="C8" s="26">
        <v>2.98</v>
      </c>
      <c r="D8" s="26">
        <v>2.98</v>
      </c>
      <c r="E8" s="174">
        <v>2.73</v>
      </c>
      <c r="F8" s="26">
        <v>2.63</v>
      </c>
      <c r="G8" s="26">
        <v>2.63</v>
      </c>
      <c r="H8" s="26">
        <v>2.65</v>
      </c>
      <c r="I8" s="26">
        <v>2.68</v>
      </c>
      <c r="J8" s="26">
        <v>2.67</v>
      </c>
      <c r="K8" s="26">
        <v>2.8</v>
      </c>
      <c r="L8" s="26">
        <v>2.78</v>
      </c>
      <c r="M8" s="26">
        <v>2.77</v>
      </c>
      <c r="N8" s="26">
        <v>2.78</v>
      </c>
      <c r="O8" s="26">
        <v>2.92</v>
      </c>
      <c r="P8" s="26">
        <v>2.914</v>
      </c>
      <c r="Q8" s="26">
        <v>2.96</v>
      </c>
      <c r="R8" s="26">
        <v>2.96</v>
      </c>
      <c r="S8" s="26">
        <f>S10/S6</f>
        <v>2.957741391764989</v>
      </c>
      <c r="T8" s="26">
        <f>T10/T6</f>
        <v>2.8766028309741887</v>
      </c>
      <c r="U8" s="26">
        <v>2.87</v>
      </c>
      <c r="V8" s="26">
        <f>V10/V6</f>
        <v>2.728402857255614</v>
      </c>
      <c r="W8" s="26">
        <f aca="true" t="shared" si="0" ref="W8:AB8">W10/W6</f>
        <v>2.803235567509839</v>
      </c>
      <c r="X8" s="26">
        <f t="shared" si="0"/>
        <v>2.5</v>
      </c>
      <c r="Y8" s="26">
        <f t="shared" si="0"/>
        <v>2.53120767623901</v>
      </c>
      <c r="Z8" s="26">
        <f t="shared" si="0"/>
        <v>2.868105959040266</v>
      </c>
      <c r="AA8" s="26">
        <f t="shared" si="0"/>
        <v>2.75</v>
      </c>
      <c r="AB8" s="26">
        <f t="shared" si="0"/>
        <v>2.7333333333333334</v>
      </c>
      <c r="AC8" s="20">
        <f>(C8-F8)/F8</f>
        <v>0.13307984790874527</v>
      </c>
      <c r="AD8" s="27"/>
      <c r="AE8" s="6"/>
      <c r="AF8" s="25"/>
      <c r="AG8" s="82"/>
    </row>
    <row r="9" spans="2:33" ht="12.75">
      <c r="B9" s="28"/>
      <c r="C9" s="29"/>
      <c r="D9" s="29"/>
      <c r="E9" s="175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0"/>
      <c r="AD9" s="27"/>
      <c r="AE9" s="6"/>
      <c r="AF9" s="25"/>
      <c r="AG9" s="82"/>
    </row>
    <row r="10" spans="2:33" ht="12.75">
      <c r="B10" s="18" t="s">
        <v>173</v>
      </c>
      <c r="C10" s="19">
        <v>220</v>
      </c>
      <c r="D10" s="19">
        <v>215</v>
      </c>
      <c r="E10" s="172">
        <f>E6*E8</f>
        <v>147.42</v>
      </c>
      <c r="F10" s="19">
        <v>112</v>
      </c>
      <c r="G10" s="19">
        <v>113</v>
      </c>
      <c r="H10" s="19">
        <v>111</v>
      </c>
      <c r="I10" s="19">
        <v>112</v>
      </c>
      <c r="J10" s="19">
        <v>109</v>
      </c>
      <c r="K10" s="19">
        <v>106.4</v>
      </c>
      <c r="L10" s="19">
        <v>104</v>
      </c>
      <c r="M10" s="19">
        <v>104</v>
      </c>
      <c r="N10" s="19">
        <v>104</v>
      </c>
      <c r="O10" s="19">
        <v>109</v>
      </c>
      <c r="P10" s="19">
        <v>109</v>
      </c>
      <c r="Q10" s="19">
        <f>Q6*Q8</f>
        <v>124.32</v>
      </c>
      <c r="R10" s="19">
        <f>R6*R8</f>
        <v>124.32</v>
      </c>
      <c r="S10" s="19">
        <v>122.835</v>
      </c>
      <c r="T10" s="19">
        <v>120.918</v>
      </c>
      <c r="U10" s="19">
        <v>120.7</v>
      </c>
      <c r="V10" s="19">
        <v>138.27</v>
      </c>
      <c r="W10" s="19">
        <v>141.74</v>
      </c>
      <c r="X10" s="19">
        <v>121</v>
      </c>
      <c r="Y10" s="19">
        <v>110.267</v>
      </c>
      <c r="Z10" s="19">
        <v>62.04</v>
      </c>
      <c r="AA10" s="19">
        <v>88</v>
      </c>
      <c r="AB10" s="19">
        <v>123</v>
      </c>
      <c r="AC10" s="20">
        <f>(C10-F10)/F10</f>
        <v>0.9642857142857143</v>
      </c>
      <c r="AD10" s="24"/>
      <c r="AE10" s="6"/>
      <c r="AF10" s="25"/>
      <c r="AG10" s="82"/>
    </row>
    <row r="11" spans="2:33" ht="12.75">
      <c r="B11" s="30" t="s">
        <v>3</v>
      </c>
      <c r="C11" s="31">
        <f>C10-C19</f>
        <v>30</v>
      </c>
      <c r="D11" s="31">
        <f>D10-D19</f>
        <v>34</v>
      </c>
      <c r="E11" s="31">
        <f>E10-E19</f>
        <v>14.74199999999999</v>
      </c>
      <c r="F11" s="31">
        <f>F10-F19</f>
        <v>24</v>
      </c>
      <c r="G11" s="31">
        <f aca="true" t="shared" si="1" ref="E11:AB11">G10-G19</f>
        <v>23</v>
      </c>
      <c r="H11" s="31">
        <f t="shared" si="1"/>
        <v>27</v>
      </c>
      <c r="I11" s="31">
        <f t="shared" si="1"/>
        <v>22</v>
      </c>
      <c r="J11" s="31">
        <f t="shared" si="1"/>
        <v>15</v>
      </c>
      <c r="K11" s="31"/>
      <c r="L11" s="31">
        <f t="shared" si="1"/>
        <v>17</v>
      </c>
      <c r="M11" s="31">
        <f t="shared" si="1"/>
        <v>14</v>
      </c>
      <c r="N11" s="31">
        <f t="shared" si="1"/>
        <v>17</v>
      </c>
      <c r="O11" s="31">
        <f t="shared" si="1"/>
        <v>13</v>
      </c>
      <c r="P11" s="31">
        <f t="shared" si="1"/>
        <v>13</v>
      </c>
      <c r="Q11" s="31">
        <f t="shared" si="1"/>
        <v>16.319999999999993</v>
      </c>
      <c r="R11" s="31">
        <f t="shared" si="1"/>
        <v>21.319999999999993</v>
      </c>
      <c r="S11" s="31">
        <f t="shared" si="1"/>
        <v>17.83999999999999</v>
      </c>
      <c r="T11" s="31">
        <f t="shared" si="1"/>
        <v>24.113</v>
      </c>
      <c r="U11" s="31">
        <f t="shared" si="1"/>
        <v>18.700000000000003</v>
      </c>
      <c r="V11" s="31">
        <f t="shared" si="1"/>
        <v>22.710000000000008</v>
      </c>
      <c r="W11" s="31">
        <f t="shared" si="1"/>
        <v>10.02000000000001</v>
      </c>
      <c r="X11" s="31">
        <f t="shared" si="1"/>
        <v>4</v>
      </c>
      <c r="Y11" s="31">
        <f t="shared" si="1"/>
        <v>14.042000000000002</v>
      </c>
      <c r="Z11" s="31">
        <f t="shared" si="1"/>
        <v>11.740000000000002</v>
      </c>
      <c r="AA11" s="31">
        <f t="shared" si="1"/>
        <v>14.099999999999994</v>
      </c>
      <c r="AB11" s="31">
        <f t="shared" si="1"/>
        <v>10</v>
      </c>
      <c r="AC11" s="20">
        <f>(C11-F11)/F11</f>
        <v>0.25</v>
      </c>
      <c r="AD11" s="32"/>
      <c r="AE11" s="6"/>
      <c r="AF11" s="25"/>
      <c r="AG11" s="82"/>
    </row>
    <row r="12" spans="2:33" ht="12.75">
      <c r="B12" s="33" t="s">
        <v>4</v>
      </c>
      <c r="C12" s="31">
        <f>C11</f>
        <v>30</v>
      </c>
      <c r="D12" s="31">
        <f>D11</f>
        <v>34</v>
      </c>
      <c r="E12" s="31">
        <f>E11</f>
        <v>14.74199999999999</v>
      </c>
      <c r="F12" s="31">
        <f>F11</f>
        <v>24</v>
      </c>
      <c r="G12" s="31">
        <f aca="true" t="shared" si="2" ref="E12:L12">G11</f>
        <v>23</v>
      </c>
      <c r="H12" s="31">
        <f t="shared" si="2"/>
        <v>27</v>
      </c>
      <c r="I12" s="31">
        <f t="shared" si="2"/>
        <v>22</v>
      </c>
      <c r="J12" s="31">
        <f t="shared" si="2"/>
        <v>15</v>
      </c>
      <c r="K12" s="31">
        <f t="shared" si="2"/>
        <v>0</v>
      </c>
      <c r="L12" s="31">
        <f t="shared" si="2"/>
        <v>17</v>
      </c>
      <c r="M12" s="31"/>
      <c r="N12" s="31"/>
      <c r="O12" s="31"/>
      <c r="P12" s="31"/>
      <c r="Q12" s="31">
        <v>16</v>
      </c>
      <c r="R12" s="31"/>
      <c r="S12" s="31"/>
      <c r="T12" s="31"/>
      <c r="U12" s="31"/>
      <c r="V12" s="31">
        <v>23</v>
      </c>
      <c r="W12" s="31"/>
      <c r="X12" s="31"/>
      <c r="Y12" s="31">
        <v>14</v>
      </c>
      <c r="Z12" s="31">
        <f>Z10-Z19</f>
        <v>11.740000000000002</v>
      </c>
      <c r="AA12" s="31">
        <f>AA10-AA19</f>
        <v>14.099999999999994</v>
      </c>
      <c r="AB12" s="31">
        <f>AB10-AB19</f>
        <v>10</v>
      </c>
      <c r="AC12" s="20"/>
      <c r="AD12" s="34"/>
      <c r="AE12" s="6"/>
      <c r="AF12" s="25"/>
      <c r="AG12" s="82"/>
    </row>
    <row r="13" spans="2:33" ht="12.75">
      <c r="B13" s="33"/>
      <c r="C13" s="35"/>
      <c r="D13" s="35"/>
      <c r="E13" s="177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  <c r="AB13" s="37"/>
      <c r="AC13" s="20"/>
      <c r="AD13" s="38"/>
      <c r="AE13" s="6"/>
      <c r="AF13" s="25"/>
      <c r="AG13" s="82"/>
    </row>
    <row r="14" spans="2:33" ht="12.75">
      <c r="B14" s="39" t="s">
        <v>157</v>
      </c>
      <c r="C14" s="40">
        <v>167</v>
      </c>
      <c r="D14" s="40"/>
      <c r="E14" s="178"/>
      <c r="F14" s="40"/>
      <c r="G14" s="40">
        <v>84</v>
      </c>
      <c r="H14" s="40">
        <v>80</v>
      </c>
      <c r="I14" s="40">
        <v>75</v>
      </c>
      <c r="J14" s="40"/>
      <c r="K14" s="40"/>
      <c r="L14" s="40"/>
      <c r="M14" s="40">
        <v>85</v>
      </c>
      <c r="N14" s="40"/>
      <c r="O14" s="40"/>
      <c r="P14" s="40"/>
      <c r="Q14" s="40"/>
      <c r="R14" s="40"/>
      <c r="S14" s="40">
        <v>98.92</v>
      </c>
      <c r="T14" s="40">
        <v>48.326</v>
      </c>
      <c r="U14" s="92"/>
      <c r="V14" s="40"/>
      <c r="W14" s="40"/>
      <c r="X14" s="40"/>
      <c r="Y14" s="40"/>
      <c r="Z14" s="40"/>
      <c r="AA14" s="40"/>
      <c r="AB14" s="40"/>
      <c r="AC14" s="20"/>
      <c r="AD14" s="38"/>
      <c r="AE14" s="6"/>
      <c r="AF14" s="25"/>
      <c r="AG14" s="82"/>
    </row>
    <row r="15" spans="2:33" ht="12.75">
      <c r="B15" s="39" t="s">
        <v>85</v>
      </c>
      <c r="C15" s="41">
        <f>C14/C10</f>
        <v>0.759090909090909</v>
      </c>
      <c r="D15" s="41"/>
      <c r="E15" s="179"/>
      <c r="F15" s="41"/>
      <c r="G15" s="41">
        <f>G14/G10</f>
        <v>0.7433628318584071</v>
      </c>
      <c r="H15" s="41">
        <f>H14/H10</f>
        <v>0.7207207207207207</v>
      </c>
      <c r="I15" s="41">
        <f>I14/I10</f>
        <v>0.6696428571428571</v>
      </c>
      <c r="J15" s="41"/>
      <c r="K15" s="41"/>
      <c r="L15" s="41"/>
      <c r="M15" s="41">
        <f>M14/M10</f>
        <v>0.8173076923076923</v>
      </c>
      <c r="N15" s="41"/>
      <c r="O15" s="41"/>
      <c r="P15" s="41"/>
      <c r="Q15" s="41"/>
      <c r="R15" s="41"/>
      <c r="S15" s="41">
        <f>S14/S10</f>
        <v>0.8053079334066024</v>
      </c>
      <c r="T15" s="41">
        <f>T14/T10</f>
        <v>0.39965927322648404</v>
      </c>
      <c r="U15" s="41"/>
      <c r="V15" s="41"/>
      <c r="W15" s="41"/>
      <c r="X15" s="41"/>
      <c r="Y15" s="41"/>
      <c r="Z15" s="41"/>
      <c r="AA15" s="41"/>
      <c r="AB15" s="41"/>
      <c r="AC15" s="20"/>
      <c r="AD15" s="24"/>
      <c r="AE15" s="6"/>
      <c r="AF15" s="25"/>
      <c r="AG15" s="82"/>
    </row>
    <row r="16" spans="2:33" ht="12.75">
      <c r="B16" s="39" t="s">
        <v>127</v>
      </c>
      <c r="C16" s="41">
        <f>C14/C19</f>
        <v>0.8789473684210526</v>
      </c>
      <c r="D16" s="41"/>
      <c r="E16" s="180"/>
      <c r="F16" s="41"/>
      <c r="G16" s="41">
        <f>G14/G19</f>
        <v>0.9333333333333333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37"/>
      <c r="AC16" s="20"/>
      <c r="AD16" s="44"/>
      <c r="AE16" s="6"/>
      <c r="AF16" s="25"/>
      <c r="AG16" s="82"/>
    </row>
    <row r="17" spans="2:33" ht="12.75">
      <c r="B17" s="45" t="s">
        <v>5</v>
      </c>
      <c r="C17" s="42"/>
      <c r="D17" s="42"/>
      <c r="E17" s="180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37"/>
      <c r="AC17" s="20"/>
      <c r="AD17" s="27"/>
      <c r="AE17" s="6"/>
      <c r="AF17" s="25"/>
      <c r="AG17" s="82"/>
    </row>
    <row r="18" spans="2:33" ht="12.75">
      <c r="B18" s="39" t="s">
        <v>6</v>
      </c>
      <c r="C18" s="96">
        <v>45</v>
      </c>
      <c r="D18" s="96">
        <v>45</v>
      </c>
      <c r="E18" s="181">
        <f>G41</f>
        <v>24</v>
      </c>
      <c r="F18" s="96">
        <v>21</v>
      </c>
      <c r="G18" s="96">
        <v>21</v>
      </c>
      <c r="H18" s="96">
        <v>21</v>
      </c>
      <c r="I18" s="96">
        <v>21</v>
      </c>
      <c r="J18" s="96">
        <f>L41</f>
        <v>21</v>
      </c>
      <c r="K18" s="96">
        <v>30</v>
      </c>
      <c r="L18" s="96">
        <f>Q41</f>
        <v>34</v>
      </c>
      <c r="M18" s="96">
        <v>34</v>
      </c>
      <c r="N18" s="96">
        <v>34</v>
      </c>
      <c r="O18" s="96">
        <v>34</v>
      </c>
      <c r="P18" s="96">
        <v>34</v>
      </c>
      <c r="Q18" s="96">
        <v>58</v>
      </c>
      <c r="R18" s="96">
        <f>V41</f>
        <v>58.21799999999996</v>
      </c>
      <c r="S18" s="96">
        <f>V41</f>
        <v>58.21799999999996</v>
      </c>
      <c r="T18" s="96">
        <f>V41</f>
        <v>58.21799999999996</v>
      </c>
      <c r="U18" s="96">
        <f>V41</f>
        <v>58.21799999999996</v>
      </c>
      <c r="V18" s="96">
        <f>Y41</f>
        <v>34.125</v>
      </c>
      <c r="W18" s="31">
        <f>Y41</f>
        <v>34.125</v>
      </c>
      <c r="X18" s="31">
        <v>46</v>
      </c>
      <c r="Y18" s="96">
        <f>Z41</f>
        <v>33.89999999999998</v>
      </c>
      <c r="Z18" s="96">
        <f>AA41</f>
        <v>34.89999999999992</v>
      </c>
      <c r="AA18" s="97">
        <f>AB41</f>
        <v>34</v>
      </c>
      <c r="AB18" s="46">
        <v>58</v>
      </c>
      <c r="AC18" s="20">
        <f>(C18-F18)/F18</f>
        <v>1.1428571428571428</v>
      </c>
      <c r="AD18" s="32"/>
      <c r="AE18" s="6"/>
      <c r="AF18" s="25"/>
      <c r="AG18" s="82"/>
    </row>
    <row r="19" spans="2:33" ht="12.75">
      <c r="B19" s="39" t="s">
        <v>7</v>
      </c>
      <c r="C19" s="97">
        <v>190</v>
      </c>
      <c r="D19" s="97">
        <v>181</v>
      </c>
      <c r="E19" s="182">
        <f>E10*0.9</f>
        <v>132.678</v>
      </c>
      <c r="F19" s="97">
        <v>88</v>
      </c>
      <c r="G19" s="97">
        <v>90</v>
      </c>
      <c r="H19" s="97">
        <v>84</v>
      </c>
      <c r="I19" s="97">
        <v>90</v>
      </c>
      <c r="J19" s="97">
        <v>94</v>
      </c>
      <c r="K19" s="97">
        <v>90.44</v>
      </c>
      <c r="L19" s="97">
        <v>87</v>
      </c>
      <c r="M19" s="97">
        <v>90</v>
      </c>
      <c r="N19" s="97">
        <v>87</v>
      </c>
      <c r="O19" s="97">
        <v>96</v>
      </c>
      <c r="P19" s="97">
        <v>96</v>
      </c>
      <c r="Q19" s="97">
        <v>108</v>
      </c>
      <c r="R19" s="97">
        <v>103</v>
      </c>
      <c r="S19" s="100">
        <v>104.995</v>
      </c>
      <c r="T19" s="100">
        <v>96.805</v>
      </c>
      <c r="U19" s="100">
        <v>102</v>
      </c>
      <c r="V19" s="97">
        <v>115.56</v>
      </c>
      <c r="W19" s="97">
        <v>131.72</v>
      </c>
      <c r="X19" s="97">
        <v>117</v>
      </c>
      <c r="Y19" s="97">
        <v>96.225</v>
      </c>
      <c r="Z19" s="97">
        <v>50.3</v>
      </c>
      <c r="AA19" s="46">
        <v>73.9</v>
      </c>
      <c r="AB19" s="46">
        <v>113</v>
      </c>
      <c r="AC19" s="20">
        <f>(C19-F19)/F19</f>
        <v>1.1590909090909092</v>
      </c>
      <c r="AD19" s="32"/>
      <c r="AE19" s="6"/>
      <c r="AF19" s="25"/>
      <c r="AG19" s="82"/>
    </row>
    <row r="20" spans="2:33" ht="12.75">
      <c r="B20" s="39" t="s">
        <v>126</v>
      </c>
      <c r="C20" s="156">
        <f>C19/C10</f>
        <v>0.8636363636363636</v>
      </c>
      <c r="D20" s="156">
        <v>0.8418604651162791</v>
      </c>
      <c r="E20" s="183"/>
      <c r="F20" s="156">
        <v>0.7857142857142857</v>
      </c>
      <c r="G20" s="156">
        <f>G19/G10</f>
        <v>0.7964601769911505</v>
      </c>
      <c r="H20" s="156">
        <f>H19/H10</f>
        <v>0.7567567567567568</v>
      </c>
      <c r="I20" s="156">
        <f>I19/I10</f>
        <v>0.8035714285714286</v>
      </c>
      <c r="J20" s="156">
        <f>J19/J10</f>
        <v>0.8623853211009175</v>
      </c>
      <c r="K20" s="156"/>
      <c r="L20" s="156">
        <f>L19/L10</f>
        <v>0.8365384615384616</v>
      </c>
      <c r="M20" s="156">
        <f>M19/M10</f>
        <v>0.8653846153846154</v>
      </c>
      <c r="N20" s="156"/>
      <c r="O20" s="156"/>
      <c r="P20" s="97"/>
      <c r="Q20" s="156">
        <f>Q19/Q10</f>
        <v>0.8687258687258688</v>
      </c>
      <c r="R20" s="97"/>
      <c r="S20" s="100"/>
      <c r="T20" s="100"/>
      <c r="U20" s="100"/>
      <c r="V20" s="156">
        <f>V19/V10</f>
        <v>0.8357561293122152</v>
      </c>
      <c r="W20" s="97"/>
      <c r="X20" s="97"/>
      <c r="Y20" s="156">
        <f>Y19/Y10</f>
        <v>0.8726545566669992</v>
      </c>
      <c r="Z20" s="156">
        <f>Z19/Z10</f>
        <v>0.8107672469374597</v>
      </c>
      <c r="AA20" s="156">
        <f>AA19/AA10</f>
        <v>0.8397727272727273</v>
      </c>
      <c r="AB20" s="156">
        <f>AB19/AB10</f>
        <v>0.9186991869918699</v>
      </c>
      <c r="AC20" s="20"/>
      <c r="AD20" s="32"/>
      <c r="AE20" s="6"/>
      <c r="AF20" s="25"/>
      <c r="AG20" s="82"/>
    </row>
    <row r="21" spans="2:33" ht="12.75">
      <c r="B21" s="30"/>
      <c r="C21" s="47"/>
      <c r="D21" s="47"/>
      <c r="E21" s="18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46"/>
      <c r="AC21" s="20"/>
      <c r="AD21" s="24"/>
      <c r="AE21" s="6"/>
      <c r="AF21" s="25"/>
      <c r="AG21" s="82"/>
    </row>
    <row r="22" spans="2:33" ht="12.75">
      <c r="B22" s="30" t="s">
        <v>32</v>
      </c>
      <c r="C22" s="47"/>
      <c r="D22" s="47"/>
      <c r="E22" s="184"/>
      <c r="F22" s="47"/>
      <c r="G22" s="47"/>
      <c r="H22" s="47"/>
      <c r="I22" s="47"/>
      <c r="J22" s="47"/>
      <c r="K22" s="47"/>
      <c r="L22" s="148">
        <v>20</v>
      </c>
      <c r="M22" s="47"/>
      <c r="N22" s="47"/>
      <c r="O22" s="47"/>
      <c r="P22" s="47"/>
      <c r="Q22" s="47">
        <v>51</v>
      </c>
      <c r="R22" s="47"/>
      <c r="S22" s="47"/>
      <c r="T22" s="47"/>
      <c r="U22" s="47"/>
      <c r="V22" s="47"/>
      <c r="W22" s="47"/>
      <c r="X22" s="47"/>
      <c r="Y22" s="47"/>
      <c r="Z22" s="47"/>
      <c r="AA22" s="147"/>
      <c r="AB22" s="46"/>
      <c r="AC22" s="20"/>
      <c r="AD22" s="24"/>
      <c r="AE22" s="6"/>
      <c r="AF22" s="25"/>
      <c r="AG22" s="82"/>
    </row>
    <row r="23" spans="2:33" ht="12.75">
      <c r="B23" s="39" t="s">
        <v>9</v>
      </c>
      <c r="C23" s="96">
        <f>C24+C25</f>
        <v>550</v>
      </c>
      <c r="D23" s="96">
        <v>550</v>
      </c>
      <c r="E23" s="181">
        <f aca="true" t="shared" si="3" ref="E23:P23">E24+E25</f>
        <v>590</v>
      </c>
      <c r="F23" s="96">
        <v>648</v>
      </c>
      <c r="G23" s="96">
        <f t="shared" si="3"/>
        <v>625</v>
      </c>
      <c r="H23" s="96">
        <f t="shared" si="3"/>
        <v>615</v>
      </c>
      <c r="I23" s="96">
        <f t="shared" si="3"/>
        <v>600</v>
      </c>
      <c r="J23" s="96">
        <f t="shared" si="3"/>
        <v>620</v>
      </c>
      <c r="K23" s="96">
        <v>710</v>
      </c>
      <c r="L23" s="96">
        <f t="shared" si="3"/>
        <v>616</v>
      </c>
      <c r="M23" s="96">
        <f t="shared" si="3"/>
        <v>655</v>
      </c>
      <c r="N23" s="96">
        <f t="shared" si="3"/>
        <v>670</v>
      </c>
      <c r="O23" s="96">
        <f t="shared" si="3"/>
        <v>670</v>
      </c>
      <c r="P23" s="96">
        <f t="shared" si="3"/>
        <v>650</v>
      </c>
      <c r="Q23" s="96">
        <v>647</v>
      </c>
      <c r="R23" s="96">
        <f>R24+R25</f>
        <v>690</v>
      </c>
      <c r="S23" s="42">
        <f>S24+S25</f>
        <v>690</v>
      </c>
      <c r="T23" s="42">
        <f>T24+T25</f>
        <v>700</v>
      </c>
      <c r="U23" s="42">
        <f aca="true" t="shared" si="4" ref="U23:AB23">U24+U25</f>
        <v>650</v>
      </c>
      <c r="V23" s="96">
        <f t="shared" si="4"/>
        <v>554.7470000000001</v>
      </c>
      <c r="W23" s="42">
        <f t="shared" si="4"/>
        <v>500</v>
      </c>
      <c r="X23" s="42">
        <f t="shared" si="4"/>
        <v>570</v>
      </c>
      <c r="Y23" s="42">
        <f t="shared" si="4"/>
        <v>566</v>
      </c>
      <c r="Z23" s="42">
        <f t="shared" si="4"/>
        <v>627.7</v>
      </c>
      <c r="AA23" s="96">
        <f t="shared" si="4"/>
        <v>372.4</v>
      </c>
      <c r="AB23" s="35">
        <f t="shared" si="4"/>
        <v>393</v>
      </c>
      <c r="AC23" s="20">
        <f>(C23-F23)/F23</f>
        <v>-0.15123456790123457</v>
      </c>
      <c r="AD23" s="32"/>
      <c r="AE23" s="6"/>
      <c r="AF23" s="51"/>
      <c r="AG23" s="83"/>
    </row>
    <row r="24" spans="2:33" ht="12.75">
      <c r="B24" s="30" t="s">
        <v>10</v>
      </c>
      <c r="C24" s="31">
        <v>20</v>
      </c>
      <c r="D24" s="31">
        <v>20</v>
      </c>
      <c r="E24" s="176">
        <v>30</v>
      </c>
      <c r="F24" s="31">
        <v>32</v>
      </c>
      <c r="G24" s="31">
        <v>35</v>
      </c>
      <c r="H24" s="31">
        <v>45</v>
      </c>
      <c r="I24" s="31">
        <v>30</v>
      </c>
      <c r="J24" s="31">
        <v>40</v>
      </c>
      <c r="K24" s="31">
        <v>50</v>
      </c>
      <c r="L24" s="31">
        <v>33</v>
      </c>
      <c r="M24" s="31">
        <v>40</v>
      </c>
      <c r="N24" s="31">
        <v>45</v>
      </c>
      <c r="O24" s="31">
        <v>50</v>
      </c>
      <c r="P24" s="31">
        <v>50</v>
      </c>
      <c r="Q24" s="31">
        <v>52</v>
      </c>
      <c r="R24" s="31">
        <v>50</v>
      </c>
      <c r="S24" s="35">
        <v>50</v>
      </c>
      <c r="T24" s="35">
        <v>50</v>
      </c>
      <c r="U24" s="35">
        <v>50</v>
      </c>
      <c r="V24" s="31">
        <v>47.822</v>
      </c>
      <c r="W24" s="35">
        <v>50</v>
      </c>
      <c r="X24" s="35">
        <v>50</v>
      </c>
      <c r="Y24" s="35">
        <v>52</v>
      </c>
      <c r="Z24" s="35">
        <v>55.7</v>
      </c>
      <c r="AA24" s="31">
        <v>63.4</v>
      </c>
      <c r="AB24" s="35">
        <v>50</v>
      </c>
      <c r="AC24" s="20">
        <f>(C24-F24)/F24</f>
        <v>-0.375</v>
      </c>
      <c r="AD24" s="32"/>
      <c r="AE24" s="6"/>
      <c r="AF24" s="51"/>
      <c r="AG24" s="83"/>
    </row>
    <row r="25" spans="2:31" ht="12.75">
      <c r="B25" s="30" t="s">
        <v>11</v>
      </c>
      <c r="C25" s="31">
        <v>530</v>
      </c>
      <c r="D25" s="31">
        <v>530</v>
      </c>
      <c r="E25" s="176">
        <v>560</v>
      </c>
      <c r="F25" s="31">
        <v>616</v>
      </c>
      <c r="G25" s="31">
        <v>590</v>
      </c>
      <c r="H25" s="31">
        <v>570</v>
      </c>
      <c r="I25" s="31">
        <v>570</v>
      </c>
      <c r="J25" s="31">
        <v>580</v>
      </c>
      <c r="K25" s="31">
        <v>660</v>
      </c>
      <c r="L25" s="31">
        <v>583</v>
      </c>
      <c r="M25" s="31">
        <v>615</v>
      </c>
      <c r="N25" s="31">
        <v>625</v>
      </c>
      <c r="O25" s="31">
        <v>620</v>
      </c>
      <c r="P25" s="31">
        <v>600</v>
      </c>
      <c r="Q25" s="31">
        <v>595</v>
      </c>
      <c r="R25" s="31">
        <v>640</v>
      </c>
      <c r="S25" s="35">
        <v>640</v>
      </c>
      <c r="T25" s="35">
        <v>650</v>
      </c>
      <c r="U25" s="35">
        <v>600</v>
      </c>
      <c r="V25" s="31">
        <v>506.925</v>
      </c>
      <c r="W25" s="35">
        <v>450</v>
      </c>
      <c r="X25" s="35">
        <v>520</v>
      </c>
      <c r="Y25" s="35">
        <v>514</v>
      </c>
      <c r="Z25" s="35">
        <v>572</v>
      </c>
      <c r="AA25" s="31">
        <v>309</v>
      </c>
      <c r="AB25" s="35">
        <v>343</v>
      </c>
      <c r="AC25" s="20">
        <f>(C25-F25)/F25</f>
        <v>-0.1396103896103896</v>
      </c>
      <c r="AD25" s="24"/>
      <c r="AE25"/>
    </row>
    <row r="26" spans="2:31" ht="13.5" thickBot="1">
      <c r="B26" s="53" t="s">
        <v>12</v>
      </c>
      <c r="C26" s="19">
        <f>C18+C19+C22+C23</f>
        <v>785</v>
      </c>
      <c r="D26" s="19">
        <f>D18+D19+D22+D23</f>
        <v>776</v>
      </c>
      <c r="E26" s="172">
        <f aca="true" t="shared" si="5" ref="E26:J26">E18+E19+E22+E23</f>
        <v>746.678</v>
      </c>
      <c r="F26" s="19">
        <f>F18+F19+F22+F23</f>
        <v>757</v>
      </c>
      <c r="G26" s="19">
        <f t="shared" si="5"/>
        <v>736</v>
      </c>
      <c r="H26" s="19">
        <f t="shared" si="5"/>
        <v>720</v>
      </c>
      <c r="I26" s="19">
        <f t="shared" si="5"/>
        <v>711</v>
      </c>
      <c r="J26" s="19">
        <f t="shared" si="5"/>
        <v>735</v>
      </c>
      <c r="K26" s="19">
        <v>830.44</v>
      </c>
      <c r="L26" s="19">
        <f>L18+L19+L22+L23</f>
        <v>757</v>
      </c>
      <c r="M26" s="19">
        <f>M18+M19+M23</f>
        <v>779</v>
      </c>
      <c r="N26" s="19">
        <f>N18+N19+N23</f>
        <v>791</v>
      </c>
      <c r="O26" s="19">
        <f>O18+O19+O23</f>
        <v>800</v>
      </c>
      <c r="P26" s="19">
        <f>P18+P19+P23</f>
        <v>780</v>
      </c>
      <c r="Q26" s="19">
        <f>Q18+Q19+Q22+Q23</f>
        <v>864</v>
      </c>
      <c r="R26" s="19">
        <f aca="true" t="shared" si="6" ref="R26:X26">R23+R19+R18</f>
        <v>851.218</v>
      </c>
      <c r="S26" s="19">
        <f t="shared" si="6"/>
        <v>853.213</v>
      </c>
      <c r="T26" s="19">
        <f t="shared" si="6"/>
        <v>855.023</v>
      </c>
      <c r="U26" s="19">
        <f t="shared" si="6"/>
        <v>810.218</v>
      </c>
      <c r="V26" s="19">
        <f t="shared" si="6"/>
        <v>704.432</v>
      </c>
      <c r="W26" s="19">
        <f t="shared" si="6"/>
        <v>665.845</v>
      </c>
      <c r="X26" s="19">
        <f t="shared" si="6"/>
        <v>733</v>
      </c>
      <c r="Y26" s="19">
        <f>Y18+Y19+Y23</f>
        <v>696.125</v>
      </c>
      <c r="Z26" s="19">
        <f>Z18+Z19++Z23</f>
        <v>712.9</v>
      </c>
      <c r="AA26" s="19">
        <f>AA18+AA19++AA23</f>
        <v>480.29999999999995</v>
      </c>
      <c r="AB26" s="19">
        <f>AB18+AB19+AB23</f>
        <v>564</v>
      </c>
      <c r="AC26" s="20">
        <f>(C26-F26)/F26</f>
        <v>0.036988110964332896</v>
      </c>
      <c r="AD26" s="24"/>
      <c r="AE26"/>
    </row>
    <row r="27" spans="2:31" ht="14.25" thickBot="1" thickTop="1">
      <c r="B27" s="54"/>
      <c r="C27" s="54"/>
      <c r="D27" s="54"/>
      <c r="E27" s="195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/>
      <c r="W27" s="55"/>
      <c r="X27" s="55"/>
      <c r="Y27" s="56"/>
      <c r="Z27" s="57"/>
      <c r="AA27" s="58"/>
      <c r="AB27" s="58"/>
      <c r="AC27" s="20"/>
      <c r="AD27" s="24"/>
      <c r="AE27"/>
    </row>
    <row r="28" spans="2:31" ht="13.5" thickTop="1">
      <c r="B28" s="45" t="s">
        <v>13</v>
      </c>
      <c r="C28" s="61"/>
      <c r="D28" s="61"/>
      <c r="E28" s="19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59"/>
      <c r="S28" s="59"/>
      <c r="T28" s="59"/>
      <c r="U28" s="59"/>
      <c r="V28" s="61"/>
      <c r="W28" s="59"/>
      <c r="X28" s="59"/>
      <c r="Y28" s="61"/>
      <c r="Z28" s="61"/>
      <c r="AA28" s="62"/>
      <c r="AB28" s="62"/>
      <c r="AC28" s="20"/>
      <c r="AD28" s="24"/>
      <c r="AE28"/>
    </row>
    <row r="29" spans="2:31" ht="12.75">
      <c r="B29" s="18" t="s">
        <v>14</v>
      </c>
      <c r="C29" s="19">
        <f>C30+C31+C32+C33+C34</f>
        <v>684</v>
      </c>
      <c r="D29" s="19">
        <v>684</v>
      </c>
      <c r="E29" s="172">
        <f aca="true" t="shared" si="7" ref="E29:P29">E30+E31+E32+E33+E34</f>
        <v>690</v>
      </c>
      <c r="F29" s="19">
        <v>690</v>
      </c>
      <c r="G29" s="19">
        <f t="shared" si="7"/>
        <v>689</v>
      </c>
      <c r="H29" s="19">
        <f t="shared" si="7"/>
        <v>669</v>
      </c>
      <c r="I29" s="19">
        <f t="shared" si="7"/>
        <v>664</v>
      </c>
      <c r="J29" s="19">
        <f t="shared" si="7"/>
        <v>685</v>
      </c>
      <c r="K29" s="19">
        <v>769</v>
      </c>
      <c r="L29" s="19">
        <f t="shared" si="7"/>
        <v>707</v>
      </c>
      <c r="M29" s="19">
        <f t="shared" si="7"/>
        <v>719</v>
      </c>
      <c r="N29" s="19">
        <f t="shared" si="7"/>
        <v>744</v>
      </c>
      <c r="O29" s="19">
        <f t="shared" si="7"/>
        <v>749</v>
      </c>
      <c r="P29" s="19">
        <f t="shared" si="7"/>
        <v>729</v>
      </c>
      <c r="Q29" s="19">
        <f>Q30+Q31+Q32+Q33+Q34+Q35</f>
        <v>796</v>
      </c>
      <c r="R29" s="19">
        <f>R30+R31+R32+R35+R33+R34</f>
        <v>789</v>
      </c>
      <c r="S29" s="19">
        <f>S30+S31+S32+S35+S33+S34</f>
        <v>779</v>
      </c>
      <c r="T29" s="19">
        <f>T30+T31+T32+T35+T33+T34</f>
        <v>774</v>
      </c>
      <c r="U29" s="19">
        <f aca="true" t="shared" si="8" ref="U29:AB29">U30+U31+U32+U35+U33+U34</f>
        <v>734</v>
      </c>
      <c r="V29" s="19">
        <f t="shared" si="8"/>
        <v>615.322</v>
      </c>
      <c r="W29" s="19">
        <f t="shared" si="8"/>
        <v>619</v>
      </c>
      <c r="X29" s="19">
        <f t="shared" si="8"/>
        <v>669</v>
      </c>
      <c r="Y29" s="19">
        <f t="shared" si="8"/>
        <v>635</v>
      </c>
      <c r="Z29" s="19">
        <f t="shared" si="8"/>
        <v>673</v>
      </c>
      <c r="AA29" s="19">
        <f t="shared" si="8"/>
        <v>437.3</v>
      </c>
      <c r="AB29" s="19">
        <f t="shared" si="8"/>
        <v>501</v>
      </c>
      <c r="AC29" s="20">
        <f aca="true" t="shared" si="9" ref="AC29:AC34">(C29-F29)/F29</f>
        <v>-0.008695652173913044</v>
      </c>
      <c r="AD29" s="32"/>
      <c r="AE29"/>
    </row>
    <row r="30" spans="2:31" ht="12.75">
      <c r="B30" s="163" t="s">
        <v>15</v>
      </c>
      <c r="C30" s="46">
        <v>530</v>
      </c>
      <c r="D30" s="46">
        <v>530</v>
      </c>
      <c r="E30" s="187">
        <v>550</v>
      </c>
      <c r="F30" s="46">
        <v>566</v>
      </c>
      <c r="G30" s="46">
        <v>565</v>
      </c>
      <c r="H30" s="46">
        <v>545</v>
      </c>
      <c r="I30" s="46">
        <v>545</v>
      </c>
      <c r="J30" s="46">
        <v>540</v>
      </c>
      <c r="K30" s="46">
        <v>620</v>
      </c>
      <c r="L30" s="46">
        <v>582</v>
      </c>
      <c r="M30" s="46">
        <v>580</v>
      </c>
      <c r="N30" s="46">
        <v>600</v>
      </c>
      <c r="O30" s="46">
        <v>600</v>
      </c>
      <c r="P30" s="46">
        <v>580</v>
      </c>
      <c r="Q30" s="46">
        <v>633</v>
      </c>
      <c r="R30" s="46">
        <v>630</v>
      </c>
      <c r="S30" s="46">
        <v>620</v>
      </c>
      <c r="T30" s="46">
        <v>620</v>
      </c>
      <c r="U30" s="46">
        <v>600</v>
      </c>
      <c r="V30" s="46">
        <v>461.604</v>
      </c>
      <c r="W30" s="46">
        <v>450</v>
      </c>
      <c r="X30" s="46">
        <v>500</v>
      </c>
      <c r="Y30" s="46">
        <v>484</v>
      </c>
      <c r="Z30" s="46">
        <v>482</v>
      </c>
      <c r="AA30" s="46">
        <v>256.7</v>
      </c>
      <c r="AB30" s="46">
        <v>342</v>
      </c>
      <c r="AC30" s="20">
        <f t="shared" si="9"/>
        <v>-0.0636042402826855</v>
      </c>
      <c r="AD30" s="32"/>
      <c r="AE30"/>
    </row>
    <row r="31" spans="2:31" ht="12.75">
      <c r="B31" s="163" t="s">
        <v>16</v>
      </c>
      <c r="C31" s="46">
        <v>45</v>
      </c>
      <c r="D31" s="46">
        <v>45</v>
      </c>
      <c r="E31" s="187">
        <v>40</v>
      </c>
      <c r="F31" s="46">
        <v>35</v>
      </c>
      <c r="G31" s="46">
        <v>35</v>
      </c>
      <c r="H31" s="46">
        <v>35</v>
      </c>
      <c r="I31" s="46">
        <v>30</v>
      </c>
      <c r="J31" s="46">
        <v>46</v>
      </c>
      <c r="K31" s="46">
        <v>50</v>
      </c>
      <c r="L31" s="46">
        <v>46</v>
      </c>
      <c r="M31" s="46">
        <v>50</v>
      </c>
      <c r="N31" s="46">
        <v>55</v>
      </c>
      <c r="O31" s="46">
        <v>60</v>
      </c>
      <c r="P31" s="46">
        <v>60</v>
      </c>
      <c r="Q31" s="46">
        <v>64</v>
      </c>
      <c r="R31" s="46">
        <v>60</v>
      </c>
      <c r="S31" s="46">
        <v>60</v>
      </c>
      <c r="T31" s="46">
        <v>60</v>
      </c>
      <c r="U31" s="46">
        <v>40</v>
      </c>
      <c r="V31" s="46">
        <v>59.718</v>
      </c>
      <c r="W31" s="46">
        <v>65</v>
      </c>
      <c r="X31" s="46">
        <v>65</v>
      </c>
      <c r="Y31" s="46">
        <v>53</v>
      </c>
      <c r="Z31" s="46">
        <v>45</v>
      </c>
      <c r="AA31" s="46">
        <v>57.6</v>
      </c>
      <c r="AB31" s="46">
        <v>66</v>
      </c>
      <c r="AC31" s="20">
        <f t="shared" si="9"/>
        <v>0.2857142857142857</v>
      </c>
      <c r="AD31" s="32"/>
      <c r="AE31"/>
    </row>
    <row r="32" spans="2:31" ht="12.75">
      <c r="B32" s="163" t="s">
        <v>29</v>
      </c>
      <c r="C32" s="46">
        <v>55</v>
      </c>
      <c r="D32" s="46">
        <v>55</v>
      </c>
      <c r="E32" s="187">
        <v>45</v>
      </c>
      <c r="F32" s="46">
        <v>35</v>
      </c>
      <c r="G32" s="46">
        <v>35</v>
      </c>
      <c r="H32" s="46">
        <v>35</v>
      </c>
      <c r="I32" s="46">
        <v>35</v>
      </c>
      <c r="J32" s="46">
        <v>45</v>
      </c>
      <c r="K32" s="46">
        <v>45</v>
      </c>
      <c r="L32" s="46">
        <v>35</v>
      </c>
      <c r="M32" s="46">
        <v>35</v>
      </c>
      <c r="N32" s="46">
        <v>35</v>
      </c>
      <c r="O32" s="46">
        <v>35</v>
      </c>
      <c r="P32" s="46">
        <v>35</v>
      </c>
      <c r="Q32" s="46">
        <v>45</v>
      </c>
      <c r="R32" s="46">
        <v>45</v>
      </c>
      <c r="S32" s="46">
        <v>45</v>
      </c>
      <c r="T32" s="46">
        <v>40</v>
      </c>
      <c r="U32" s="46">
        <v>40</v>
      </c>
      <c r="V32" s="46">
        <v>45</v>
      </c>
      <c r="W32" s="87">
        <v>50</v>
      </c>
      <c r="X32" s="87">
        <v>50</v>
      </c>
      <c r="Y32" s="46">
        <v>45</v>
      </c>
      <c r="Z32" s="46">
        <v>35</v>
      </c>
      <c r="AA32" s="46">
        <v>35</v>
      </c>
      <c r="AB32" s="46">
        <v>55</v>
      </c>
      <c r="AC32" s="20">
        <f t="shared" si="9"/>
        <v>0.5714285714285714</v>
      </c>
      <c r="AD32" s="32"/>
      <c r="AE32"/>
    </row>
    <row r="33" spans="2:31" ht="12.75">
      <c r="B33" s="163" t="s">
        <v>31</v>
      </c>
      <c r="C33" s="46">
        <v>50</v>
      </c>
      <c r="D33" s="46">
        <v>50</v>
      </c>
      <c r="E33" s="187">
        <v>50</v>
      </c>
      <c r="F33" s="46">
        <v>50</v>
      </c>
      <c r="G33" s="46">
        <v>50</v>
      </c>
      <c r="H33" s="46">
        <v>50</v>
      </c>
      <c r="I33" s="46">
        <v>50</v>
      </c>
      <c r="J33" s="46">
        <v>50</v>
      </c>
      <c r="K33" s="46">
        <v>50</v>
      </c>
      <c r="L33" s="46">
        <v>40</v>
      </c>
      <c r="M33" s="46">
        <v>50</v>
      </c>
      <c r="N33" s="46">
        <v>50</v>
      </c>
      <c r="O33" s="46">
        <v>50</v>
      </c>
      <c r="P33" s="46">
        <v>50</v>
      </c>
      <c r="Q33" s="46">
        <v>50</v>
      </c>
      <c r="R33" s="46">
        <v>50</v>
      </c>
      <c r="S33" s="46">
        <v>50</v>
      </c>
      <c r="T33" s="46">
        <v>50</v>
      </c>
      <c r="U33" s="46">
        <v>50</v>
      </c>
      <c r="V33" s="46">
        <v>45</v>
      </c>
      <c r="W33" s="87">
        <v>50</v>
      </c>
      <c r="X33" s="87">
        <v>50</v>
      </c>
      <c r="Y33" s="46">
        <v>50</v>
      </c>
      <c r="Z33" s="46">
        <v>35</v>
      </c>
      <c r="AA33" s="46">
        <v>55</v>
      </c>
      <c r="AB33" s="46">
        <v>35</v>
      </c>
      <c r="AC33" s="20">
        <f t="shared" si="9"/>
        <v>0</v>
      </c>
      <c r="AD33" s="24"/>
      <c r="AE33"/>
    </row>
    <row r="34" spans="2:31" ht="12.75">
      <c r="B34" s="163" t="s">
        <v>17</v>
      </c>
      <c r="C34" s="46">
        <v>4</v>
      </c>
      <c r="D34" s="46">
        <v>4</v>
      </c>
      <c r="E34" s="187">
        <v>5</v>
      </c>
      <c r="F34" s="46">
        <v>4</v>
      </c>
      <c r="G34" s="46">
        <v>4</v>
      </c>
      <c r="H34" s="46">
        <v>4</v>
      </c>
      <c r="I34" s="46">
        <v>4</v>
      </c>
      <c r="J34" s="46">
        <v>4</v>
      </c>
      <c r="K34" s="46">
        <v>4</v>
      </c>
      <c r="L34" s="46">
        <v>4</v>
      </c>
      <c r="M34" s="46">
        <v>4</v>
      </c>
      <c r="N34" s="46">
        <v>4</v>
      </c>
      <c r="O34" s="46">
        <v>4</v>
      </c>
      <c r="P34" s="46">
        <v>4</v>
      </c>
      <c r="Q34" s="46">
        <v>4</v>
      </c>
      <c r="R34" s="46">
        <v>4</v>
      </c>
      <c r="S34" s="46">
        <v>4</v>
      </c>
      <c r="T34" s="46">
        <v>4</v>
      </c>
      <c r="U34" s="46">
        <v>4</v>
      </c>
      <c r="V34" s="46">
        <v>4</v>
      </c>
      <c r="W34" s="46">
        <v>4</v>
      </c>
      <c r="X34" s="46">
        <v>4</v>
      </c>
      <c r="Y34" s="46">
        <v>3</v>
      </c>
      <c r="Z34" s="46">
        <v>3</v>
      </c>
      <c r="AA34" s="46">
        <v>3</v>
      </c>
      <c r="AB34" s="46">
        <v>3</v>
      </c>
      <c r="AC34" s="20">
        <f t="shared" si="9"/>
        <v>0</v>
      </c>
      <c r="AD34" s="32"/>
      <c r="AE34"/>
    </row>
    <row r="35" spans="2:31" ht="12.75">
      <c r="B35" s="163" t="s">
        <v>32</v>
      </c>
      <c r="C35" s="46"/>
      <c r="D35" s="46"/>
      <c r="E35" s="187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>
        <v>73</v>
      </c>
      <c r="AA35" s="46">
        <v>30</v>
      </c>
      <c r="AB35" s="46"/>
      <c r="AC35" s="20"/>
      <c r="AD35" s="32"/>
      <c r="AE35"/>
    </row>
    <row r="36" spans="2:31" ht="12.75">
      <c r="B36" s="18" t="s">
        <v>19</v>
      </c>
      <c r="C36" s="19">
        <f aca="true" t="shared" si="10" ref="C36:P36">C37+C38</f>
        <v>33</v>
      </c>
      <c r="D36" s="19">
        <v>33</v>
      </c>
      <c r="E36" s="172">
        <f t="shared" si="10"/>
        <v>26</v>
      </c>
      <c r="F36" s="19">
        <v>22</v>
      </c>
      <c r="G36" s="19">
        <f t="shared" si="10"/>
        <v>23</v>
      </c>
      <c r="H36" s="19">
        <f t="shared" si="10"/>
        <v>21</v>
      </c>
      <c r="I36" s="19">
        <f t="shared" si="10"/>
        <v>25</v>
      </c>
      <c r="J36" s="19">
        <f t="shared" si="10"/>
        <v>30</v>
      </c>
      <c r="K36" s="19">
        <v>35</v>
      </c>
      <c r="L36" s="19">
        <f t="shared" si="10"/>
        <v>29</v>
      </c>
      <c r="M36" s="19">
        <f t="shared" si="10"/>
        <v>30</v>
      </c>
      <c r="N36" s="19">
        <f t="shared" si="10"/>
        <v>30</v>
      </c>
      <c r="O36" s="19">
        <f t="shared" si="10"/>
        <v>25</v>
      </c>
      <c r="P36" s="19">
        <f t="shared" si="10"/>
        <v>25</v>
      </c>
      <c r="Q36" s="19">
        <v>34</v>
      </c>
      <c r="R36" s="19">
        <f>R37+R38</f>
        <v>28</v>
      </c>
      <c r="S36" s="19">
        <f>S37+S38</f>
        <v>21</v>
      </c>
      <c r="T36" s="19">
        <f>T37+T38</f>
        <v>23</v>
      </c>
      <c r="U36" s="19">
        <f aca="true" t="shared" si="11" ref="U36:AB36">U37+U38</f>
        <v>25</v>
      </c>
      <c r="V36" s="19">
        <f t="shared" si="11"/>
        <v>30.892</v>
      </c>
      <c r="W36" s="19">
        <f t="shared" si="11"/>
        <v>30</v>
      </c>
      <c r="X36" s="19">
        <f t="shared" si="11"/>
        <v>25</v>
      </c>
      <c r="Y36" s="19">
        <f t="shared" si="11"/>
        <v>27</v>
      </c>
      <c r="Z36" s="19">
        <f t="shared" si="11"/>
        <v>6</v>
      </c>
      <c r="AA36" s="19">
        <f t="shared" si="11"/>
        <v>8.1</v>
      </c>
      <c r="AB36" s="19">
        <f t="shared" si="11"/>
        <v>29</v>
      </c>
      <c r="AC36" s="20">
        <f>(C36-F36)/F36</f>
        <v>0.5</v>
      </c>
      <c r="AD36" s="32"/>
      <c r="AE36"/>
    </row>
    <row r="37" spans="2:31" ht="12.75">
      <c r="B37" s="163" t="s">
        <v>20</v>
      </c>
      <c r="C37" s="46">
        <v>25</v>
      </c>
      <c r="D37" s="46">
        <v>25</v>
      </c>
      <c r="E37" s="187">
        <v>20</v>
      </c>
      <c r="F37" s="46">
        <v>17</v>
      </c>
      <c r="G37" s="46">
        <v>17</v>
      </c>
      <c r="H37" s="46">
        <v>15</v>
      </c>
      <c r="I37" s="46">
        <v>15</v>
      </c>
      <c r="J37" s="46">
        <v>20</v>
      </c>
      <c r="K37" s="46">
        <v>25</v>
      </c>
      <c r="L37" s="46">
        <v>21</v>
      </c>
      <c r="M37" s="46">
        <v>20</v>
      </c>
      <c r="N37" s="46">
        <v>20</v>
      </c>
      <c r="O37" s="46">
        <v>20</v>
      </c>
      <c r="P37" s="46">
        <v>20</v>
      </c>
      <c r="Q37" s="46">
        <v>26</v>
      </c>
      <c r="R37" s="46">
        <v>20</v>
      </c>
      <c r="S37" s="46">
        <v>15</v>
      </c>
      <c r="T37" s="46">
        <v>15</v>
      </c>
      <c r="U37" s="46">
        <v>15</v>
      </c>
      <c r="V37" s="46">
        <v>22.098</v>
      </c>
      <c r="W37" s="46">
        <v>20</v>
      </c>
      <c r="X37" s="46">
        <v>20</v>
      </c>
      <c r="Y37" s="46">
        <v>20</v>
      </c>
      <c r="Z37" s="46">
        <v>4</v>
      </c>
      <c r="AA37" s="46">
        <v>7</v>
      </c>
      <c r="AB37" s="46">
        <v>24</v>
      </c>
      <c r="AC37" s="20">
        <f>(C37-F37)/F37</f>
        <v>0.47058823529411764</v>
      </c>
      <c r="AD37" s="32"/>
      <c r="AE37"/>
    </row>
    <row r="38" spans="2:31" ht="12.75">
      <c r="B38" s="163" t="s">
        <v>11</v>
      </c>
      <c r="C38" s="46">
        <v>8</v>
      </c>
      <c r="D38" s="46">
        <v>8</v>
      </c>
      <c r="E38" s="187">
        <v>6</v>
      </c>
      <c r="F38" s="46">
        <v>5</v>
      </c>
      <c r="G38" s="46">
        <v>6</v>
      </c>
      <c r="H38" s="46">
        <v>6</v>
      </c>
      <c r="I38" s="46">
        <v>10</v>
      </c>
      <c r="J38" s="46">
        <v>10</v>
      </c>
      <c r="K38" s="46">
        <v>10</v>
      </c>
      <c r="L38" s="46">
        <v>8</v>
      </c>
      <c r="M38" s="46">
        <v>10</v>
      </c>
      <c r="N38" s="46">
        <v>10</v>
      </c>
      <c r="O38" s="46">
        <v>5</v>
      </c>
      <c r="P38" s="46">
        <v>5</v>
      </c>
      <c r="Q38" s="46">
        <v>8</v>
      </c>
      <c r="R38" s="46">
        <v>8</v>
      </c>
      <c r="S38" s="46">
        <v>6</v>
      </c>
      <c r="T38" s="46">
        <v>8</v>
      </c>
      <c r="U38" s="46">
        <v>10</v>
      </c>
      <c r="V38" s="46">
        <v>8.794</v>
      </c>
      <c r="W38" s="46">
        <v>10</v>
      </c>
      <c r="X38" s="46">
        <v>5</v>
      </c>
      <c r="Y38" s="46">
        <v>7</v>
      </c>
      <c r="Z38" s="46">
        <v>2</v>
      </c>
      <c r="AA38" s="46">
        <v>1.1</v>
      </c>
      <c r="AB38" s="46">
        <v>5</v>
      </c>
      <c r="AC38" s="20">
        <f>(C38-F38)/F38</f>
        <v>0.6</v>
      </c>
      <c r="AD38" s="24"/>
      <c r="AE38"/>
    </row>
    <row r="39" spans="2:30" ht="13.5" thickBot="1">
      <c r="B39" s="53" t="s">
        <v>21</v>
      </c>
      <c r="C39" s="19">
        <f>C29+C36+C35</f>
        <v>717</v>
      </c>
      <c r="D39" s="19">
        <v>717</v>
      </c>
      <c r="E39" s="172">
        <f aca="true" t="shared" si="12" ref="E39:Q39">E29+E36</f>
        <v>716</v>
      </c>
      <c r="F39" s="19">
        <v>712</v>
      </c>
      <c r="G39" s="19">
        <f t="shared" si="12"/>
        <v>712</v>
      </c>
      <c r="H39" s="19">
        <f t="shared" si="12"/>
        <v>690</v>
      </c>
      <c r="I39" s="19">
        <f t="shared" si="12"/>
        <v>689</v>
      </c>
      <c r="J39" s="19">
        <f t="shared" si="12"/>
        <v>715</v>
      </c>
      <c r="K39" s="19">
        <v>804</v>
      </c>
      <c r="L39" s="19">
        <f>L29+L36+L35</f>
        <v>736</v>
      </c>
      <c r="M39" s="19">
        <f t="shared" si="12"/>
        <v>749</v>
      </c>
      <c r="N39" s="19">
        <f t="shared" si="12"/>
        <v>774</v>
      </c>
      <c r="O39" s="19">
        <f t="shared" si="12"/>
        <v>774</v>
      </c>
      <c r="P39" s="19">
        <f t="shared" si="12"/>
        <v>754</v>
      </c>
      <c r="Q39" s="19">
        <f t="shared" si="12"/>
        <v>830</v>
      </c>
      <c r="R39" s="19">
        <f>R36+R29</f>
        <v>817</v>
      </c>
      <c r="S39" s="19">
        <f>S36+S29</f>
        <v>800</v>
      </c>
      <c r="T39" s="19">
        <f aca="true" t="shared" si="13" ref="T39:Y39">T36+T29</f>
        <v>797</v>
      </c>
      <c r="U39" s="19">
        <f t="shared" si="13"/>
        <v>759</v>
      </c>
      <c r="V39" s="19">
        <f t="shared" si="13"/>
        <v>646.214</v>
      </c>
      <c r="W39" s="19">
        <f t="shared" si="13"/>
        <v>649</v>
      </c>
      <c r="X39" s="19">
        <f t="shared" si="13"/>
        <v>694</v>
      </c>
      <c r="Y39" s="19">
        <f t="shared" si="13"/>
        <v>662</v>
      </c>
      <c r="Z39" s="19">
        <f>Z29+Z36</f>
        <v>679</v>
      </c>
      <c r="AA39" s="19">
        <f>AA29+AA36</f>
        <v>445.40000000000003</v>
      </c>
      <c r="AB39" s="19">
        <f>AB29+AB36</f>
        <v>530</v>
      </c>
      <c r="AC39" s="20">
        <f>(C39-F39)/F39</f>
        <v>0.007022471910112359</v>
      </c>
      <c r="AD39" s="63"/>
    </row>
    <row r="40" spans="2:30" ht="14.25" thickBot="1" thickTop="1">
      <c r="B40" s="64"/>
      <c r="C40" s="65"/>
      <c r="D40" s="65"/>
      <c r="E40" s="188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20"/>
      <c r="AD40" s="63"/>
    </row>
    <row r="41" spans="2:30" ht="13.5" thickTop="1">
      <c r="B41" s="45" t="s">
        <v>22</v>
      </c>
      <c r="C41" s="66">
        <f aca="true" t="shared" si="14" ref="C41:AB41">C26-C39</f>
        <v>68</v>
      </c>
      <c r="D41" s="66">
        <v>59</v>
      </c>
      <c r="E41" s="189">
        <f t="shared" si="14"/>
        <v>30.677999999999997</v>
      </c>
      <c r="F41" s="66">
        <v>45</v>
      </c>
      <c r="G41" s="66">
        <f t="shared" si="14"/>
        <v>24</v>
      </c>
      <c r="H41" s="66">
        <f t="shared" si="14"/>
        <v>30</v>
      </c>
      <c r="I41" s="66">
        <f t="shared" si="14"/>
        <v>22</v>
      </c>
      <c r="J41" s="66">
        <f t="shared" si="14"/>
        <v>20</v>
      </c>
      <c r="K41" s="66">
        <v>26.43999999999994</v>
      </c>
      <c r="L41" s="66">
        <f t="shared" si="14"/>
        <v>21</v>
      </c>
      <c r="M41" s="66">
        <f t="shared" si="14"/>
        <v>30</v>
      </c>
      <c r="N41" s="66">
        <f t="shared" si="14"/>
        <v>17</v>
      </c>
      <c r="O41" s="66">
        <f t="shared" si="14"/>
        <v>26</v>
      </c>
      <c r="P41" s="66">
        <f t="shared" si="14"/>
        <v>26</v>
      </c>
      <c r="Q41" s="66">
        <f t="shared" si="14"/>
        <v>34</v>
      </c>
      <c r="R41" s="66">
        <f t="shared" si="14"/>
        <v>34.21799999999996</v>
      </c>
      <c r="S41" s="66">
        <f t="shared" si="14"/>
        <v>53.212999999999965</v>
      </c>
      <c r="T41" s="66">
        <f t="shared" si="14"/>
        <v>58.023000000000025</v>
      </c>
      <c r="U41" s="66">
        <f t="shared" si="14"/>
        <v>51.21799999999996</v>
      </c>
      <c r="V41" s="19">
        <f t="shared" si="14"/>
        <v>58.21799999999996</v>
      </c>
      <c r="W41" s="66">
        <f t="shared" si="14"/>
        <v>16.845000000000027</v>
      </c>
      <c r="X41" s="19">
        <f t="shared" si="14"/>
        <v>39</v>
      </c>
      <c r="Y41" s="19">
        <f t="shared" si="14"/>
        <v>34.125</v>
      </c>
      <c r="Z41" s="19">
        <f t="shared" si="14"/>
        <v>33.89999999999998</v>
      </c>
      <c r="AA41" s="19">
        <f t="shared" si="14"/>
        <v>34.89999999999992</v>
      </c>
      <c r="AB41" s="19">
        <f t="shared" si="14"/>
        <v>34</v>
      </c>
      <c r="AC41" s="20">
        <f>(C41-F41)/F41</f>
        <v>0.5111111111111111</v>
      </c>
      <c r="AD41" s="24"/>
    </row>
    <row r="42" spans="2:30" ht="12.75">
      <c r="B42" s="30" t="s">
        <v>23</v>
      </c>
      <c r="C42" s="19"/>
      <c r="D42" s="19"/>
      <c r="E42" s="172"/>
      <c r="F42" s="79">
        <v>18</v>
      </c>
      <c r="G42" s="19"/>
      <c r="H42" s="19"/>
      <c r="I42" s="19"/>
      <c r="J42" s="19"/>
      <c r="K42" s="19"/>
      <c r="L42" s="19">
        <v>16</v>
      </c>
      <c r="M42" s="19"/>
      <c r="N42" s="19"/>
      <c r="O42" s="19"/>
      <c r="P42" s="19"/>
      <c r="Q42" s="146">
        <v>22</v>
      </c>
      <c r="R42" s="19"/>
      <c r="S42" s="19"/>
      <c r="T42" s="19"/>
      <c r="U42" s="19"/>
      <c r="V42" s="79">
        <v>33.495</v>
      </c>
      <c r="W42" s="19"/>
      <c r="X42" s="19"/>
      <c r="Y42" s="79">
        <v>13.971</v>
      </c>
      <c r="Z42" s="79">
        <v>16.46</v>
      </c>
      <c r="AA42" s="19"/>
      <c r="AB42" s="19"/>
      <c r="AC42" s="20"/>
      <c r="AD42" s="24"/>
    </row>
    <row r="43" spans="2:30" ht="12.75">
      <c r="B43" s="30" t="s">
        <v>24</v>
      </c>
      <c r="C43" s="66"/>
      <c r="D43" s="66"/>
      <c r="E43" s="189"/>
      <c r="F43" s="80">
        <v>2</v>
      </c>
      <c r="G43" s="66"/>
      <c r="H43" s="66"/>
      <c r="I43" s="66"/>
      <c r="J43" s="66"/>
      <c r="K43" s="66"/>
      <c r="L43" s="66">
        <v>4</v>
      </c>
      <c r="M43" s="66"/>
      <c r="N43" s="66"/>
      <c r="O43" s="66"/>
      <c r="P43" s="66"/>
      <c r="Q43" s="80">
        <v>3</v>
      </c>
      <c r="R43" s="66"/>
      <c r="S43" s="66"/>
      <c r="T43" s="66"/>
      <c r="U43" s="66"/>
      <c r="V43" s="80">
        <v>2.21</v>
      </c>
      <c r="W43" s="66"/>
      <c r="X43" s="66"/>
      <c r="Y43" s="80">
        <v>2.697</v>
      </c>
      <c r="Z43" s="66"/>
      <c r="AA43" s="66"/>
      <c r="AB43" s="66"/>
      <c r="AC43" s="20"/>
      <c r="AD43" s="67"/>
    </row>
    <row r="44" spans="2:30" ht="13.5" thickBot="1">
      <c r="B44" s="68" t="s">
        <v>25</v>
      </c>
      <c r="C44" s="69"/>
      <c r="D44" s="69"/>
      <c r="E44" s="190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20"/>
      <c r="AD44" s="21"/>
    </row>
    <row r="45" spans="2:30" ht="13.5" thickTop="1">
      <c r="B45" s="94" t="s">
        <v>58</v>
      </c>
      <c r="C45" s="197">
        <f aca="true" t="shared" si="15" ref="C45:AB45">C41/C39</f>
        <v>0.09483960948396095</v>
      </c>
      <c r="D45" s="94"/>
      <c r="E45" s="94">
        <f t="shared" si="15"/>
        <v>0.042846368715083794</v>
      </c>
      <c r="F45" s="197">
        <f>F41/F39</f>
        <v>0.06320224719101124</v>
      </c>
      <c r="G45" s="158">
        <f t="shared" si="15"/>
        <v>0.033707865168539325</v>
      </c>
      <c r="H45" s="94"/>
      <c r="I45" s="165">
        <f t="shared" si="15"/>
        <v>0.03193033381712627</v>
      </c>
      <c r="J45" s="158">
        <f t="shared" si="15"/>
        <v>0.027972027972027972</v>
      </c>
      <c r="K45" s="158"/>
      <c r="L45" s="197">
        <f t="shared" si="15"/>
        <v>0.028532608695652172</v>
      </c>
      <c r="M45" s="158">
        <f t="shared" si="15"/>
        <v>0.04005340453938585</v>
      </c>
      <c r="N45" s="158">
        <f t="shared" si="15"/>
        <v>0.021963824289405683</v>
      </c>
      <c r="O45" s="158">
        <f t="shared" si="15"/>
        <v>0.03359173126614987</v>
      </c>
      <c r="P45" s="197">
        <f t="shared" si="15"/>
        <v>0.034482758620689655</v>
      </c>
      <c r="Q45" s="197">
        <f t="shared" si="15"/>
        <v>0.04096385542168675</v>
      </c>
      <c r="R45" s="71">
        <f t="shared" si="15"/>
        <v>0.04188249694002443</v>
      </c>
      <c r="S45" s="71">
        <f t="shared" si="15"/>
        <v>0.06651624999999996</v>
      </c>
      <c r="T45" s="71">
        <f t="shared" si="15"/>
        <v>0.07280175658720203</v>
      </c>
      <c r="U45" s="71">
        <f t="shared" si="15"/>
        <v>0.06748089591567848</v>
      </c>
      <c r="V45" s="71">
        <f t="shared" si="15"/>
        <v>0.09009089868062276</v>
      </c>
      <c r="W45" s="71">
        <f t="shared" si="15"/>
        <v>0.02595531587057015</v>
      </c>
      <c r="X45" s="71">
        <f t="shared" si="15"/>
        <v>0.056195965417867436</v>
      </c>
      <c r="Y45" s="71">
        <f t="shared" si="15"/>
        <v>0.05154833836858006</v>
      </c>
      <c r="Z45" s="71">
        <f t="shared" si="15"/>
        <v>0.049926362297496286</v>
      </c>
      <c r="AA45" s="71">
        <f t="shared" si="15"/>
        <v>0.07835653345307571</v>
      </c>
      <c r="AB45" s="71">
        <f t="shared" si="15"/>
        <v>0.06415094339622641</v>
      </c>
      <c r="AD45" s="21"/>
    </row>
    <row r="46" spans="2:30" ht="12.75">
      <c r="B46" s="72" t="s">
        <v>101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3"/>
      <c r="U46" s="73"/>
      <c r="V46" s="73"/>
      <c r="W46" s="73"/>
      <c r="X46" s="73"/>
      <c r="Y46" s="74"/>
      <c r="Z46" s="75"/>
      <c r="AA46" s="76"/>
      <c r="AB46" s="76"/>
      <c r="AC46" s="191" t="s">
        <v>26</v>
      </c>
      <c r="AD46" s="70"/>
    </row>
    <row r="47" spans="2:30" ht="12.75">
      <c r="B47" s="72" t="s">
        <v>27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3"/>
      <c r="U47" s="73"/>
      <c r="V47" s="73"/>
      <c r="W47" s="73"/>
      <c r="X47" s="73"/>
      <c r="Y47" s="74"/>
      <c r="Z47" s="75"/>
      <c r="AA47" s="76"/>
      <c r="AB47" s="76"/>
      <c r="AC47" s="76"/>
      <c r="AD47" s="70"/>
    </row>
    <row r="49" spans="13:30" ht="12.75">
      <c r="M49">
        <f>M30/(M23+M19)</f>
        <v>0.7785234899328859</v>
      </c>
      <c r="N49">
        <f>N30/(N23+N19)</f>
        <v>0.7926023778071334</v>
      </c>
      <c r="O49">
        <f>O30/(O23+O19)</f>
        <v>0.783289817232376</v>
      </c>
      <c r="P49">
        <f>P30/(P23+P19)</f>
        <v>0.7774798927613941</v>
      </c>
      <c r="AD49" s="78"/>
    </row>
    <row r="50" ht="12.75">
      <c r="AD50" s="78"/>
    </row>
    <row r="52" spans="26:29" ht="12.75">
      <c r="Z52" s="70"/>
      <c r="AA52" s="70"/>
      <c r="AB52" s="70"/>
      <c r="AC52" s="70"/>
    </row>
    <row r="53" spans="26:29" ht="12.75">
      <c r="Z53" s="70"/>
      <c r="AA53" s="70"/>
      <c r="AB53" s="70"/>
      <c r="AC53" s="7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F48"/>
  <sheetViews>
    <sheetView workbookViewId="0" topLeftCell="B1">
      <selection activeCell="C38" sqref="C38"/>
    </sheetView>
  </sheetViews>
  <sheetFormatPr defaultColWidth="11.421875" defaultRowHeight="12.75"/>
  <cols>
    <col min="1" max="1" width="41.7109375" style="103" hidden="1" customWidth="1"/>
    <col min="2" max="2" width="53.57421875" style="103" customWidth="1"/>
    <col min="3" max="3" width="9.7109375" style="103" customWidth="1"/>
    <col min="4" max="5" width="10.57421875" style="103" hidden="1" customWidth="1"/>
    <col min="6" max="6" width="9.7109375" style="155" customWidth="1"/>
    <col min="7" max="7" width="12.00390625" style="103" hidden="1" customWidth="1"/>
    <col min="8" max="9" width="12.7109375" style="103" hidden="1" customWidth="1"/>
    <col min="10" max="10" width="14.00390625" style="103" hidden="1" customWidth="1"/>
    <col min="11" max="11" width="0" style="103" hidden="1" customWidth="1"/>
    <col min="12" max="12" width="9.7109375" style="103" customWidth="1"/>
    <col min="13" max="16" width="10.7109375" style="103" hidden="1" customWidth="1"/>
    <col min="17" max="17" width="9.7109375" style="103" customWidth="1"/>
    <col min="18" max="20" width="10.8515625" style="103" hidden="1" customWidth="1"/>
    <col min="21" max="21" width="9.00390625" style="103" hidden="1" customWidth="1"/>
    <col min="22" max="22" width="10.8515625" style="103" hidden="1" customWidth="1"/>
    <col min="23" max="23" width="9.7109375" style="155" customWidth="1"/>
    <col min="24" max="25" width="9.7109375" style="103" customWidth="1"/>
    <col min="26" max="26" width="7.57421875" style="103" bestFit="1" customWidth="1"/>
    <col min="27" max="27" width="9.421875" style="103" bestFit="1" customWidth="1"/>
    <col min="28" max="28" width="9.7109375" style="103" customWidth="1"/>
    <col min="29" max="29" width="3.140625" style="103" customWidth="1"/>
    <col min="30" max="30" width="9.8515625" style="104" customWidth="1"/>
    <col min="31" max="16384" width="11.421875" style="103" customWidth="1"/>
  </cols>
  <sheetData>
    <row r="1" spans="1:31" ht="24.75">
      <c r="A1" s="192" t="s">
        <v>133</v>
      </c>
      <c r="B1" s="1" t="s">
        <v>40</v>
      </c>
      <c r="C1" s="1"/>
      <c r="D1" s="1"/>
      <c r="E1" s="1"/>
      <c r="F1" s="207"/>
      <c r="G1" s="1"/>
      <c r="H1" s="1"/>
      <c r="I1" s="1"/>
      <c r="J1" s="1"/>
      <c r="K1" s="1"/>
      <c r="L1" s="1"/>
      <c r="M1" s="1"/>
      <c r="N1" s="1"/>
      <c r="O1" s="1"/>
      <c r="P1" s="102"/>
      <c r="Q1" s="102"/>
      <c r="R1" s="102"/>
      <c r="S1" s="102"/>
      <c r="T1" s="102"/>
      <c r="U1" s="102"/>
      <c r="V1" s="102"/>
      <c r="W1" s="150"/>
      <c r="X1" s="102"/>
      <c r="Y1" s="102"/>
      <c r="Z1" s="102"/>
      <c r="AA1" s="102"/>
      <c r="AB1" s="102"/>
      <c r="AC1" s="102"/>
      <c r="AD1" s="103"/>
      <c r="AE1" s="104"/>
    </row>
    <row r="2" spans="2:31" s="107" customFormat="1" ht="12.75" thickBo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6"/>
      <c r="Y2" s="105"/>
      <c r="Z2" s="105"/>
      <c r="AA2" s="105"/>
      <c r="AB2" s="106"/>
      <c r="AC2" s="106"/>
      <c r="AE2" s="108"/>
    </row>
    <row r="3" spans="2:29" ht="49.5" thickBot="1" thickTop="1">
      <c r="B3" s="198" t="s">
        <v>1</v>
      </c>
      <c r="C3" s="8" t="s">
        <v>158</v>
      </c>
      <c r="D3" s="8" t="s">
        <v>146</v>
      </c>
      <c r="E3" s="168" t="s">
        <v>143</v>
      </c>
      <c r="F3" s="8" t="s">
        <v>149</v>
      </c>
      <c r="G3" s="8" t="s">
        <v>121</v>
      </c>
      <c r="H3" s="8" t="s">
        <v>123</v>
      </c>
      <c r="I3" s="8" t="s">
        <v>112</v>
      </c>
      <c r="J3" s="8" t="s">
        <v>106</v>
      </c>
      <c r="K3" s="8" t="s">
        <v>105</v>
      </c>
      <c r="L3" s="8" t="s">
        <v>122</v>
      </c>
      <c r="M3" s="8" t="s">
        <v>93</v>
      </c>
      <c r="N3" s="8" t="s">
        <v>90</v>
      </c>
      <c r="O3" s="8" t="s">
        <v>84</v>
      </c>
      <c r="P3" s="8" t="s">
        <v>64</v>
      </c>
      <c r="Q3" s="8" t="s">
        <v>183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184</v>
      </c>
      <c r="X3" s="8" t="s">
        <v>51</v>
      </c>
      <c r="Y3" s="9" t="s">
        <v>53</v>
      </c>
      <c r="Z3" s="8" t="s">
        <v>54</v>
      </c>
      <c r="AA3" s="9" t="s">
        <v>124</v>
      </c>
      <c r="AB3" s="194" t="s">
        <v>150</v>
      </c>
      <c r="AC3" s="10"/>
    </row>
    <row r="4" spans="2:29" ht="13.5" thickBot="1" thickTop="1">
      <c r="B4" s="11"/>
      <c r="C4" s="11"/>
      <c r="D4" s="11"/>
      <c r="E4" s="16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09"/>
      <c r="AA4" s="12"/>
      <c r="AB4" s="12"/>
      <c r="AC4" s="10"/>
    </row>
    <row r="5" spans="2:29" ht="12.75" thickTop="1">
      <c r="B5" s="13" t="s">
        <v>2</v>
      </c>
      <c r="C5" s="14"/>
      <c r="D5" s="14"/>
      <c r="E5" s="17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6"/>
      <c r="AB5" s="17"/>
      <c r="AC5" s="10"/>
    </row>
    <row r="6" spans="1:32" ht="12">
      <c r="A6" s="199"/>
      <c r="B6" s="18" t="s">
        <v>167</v>
      </c>
      <c r="C6" s="19">
        <v>138</v>
      </c>
      <c r="D6" s="19">
        <v>138</v>
      </c>
      <c r="E6" s="172">
        <v>122</v>
      </c>
      <c r="F6" s="19">
        <v>119</v>
      </c>
      <c r="G6" s="19">
        <v>120</v>
      </c>
      <c r="H6" s="19">
        <v>121</v>
      </c>
      <c r="I6" s="19">
        <v>120</v>
      </c>
      <c r="J6" s="19">
        <v>120</v>
      </c>
      <c r="K6" s="19">
        <v>132</v>
      </c>
      <c r="L6" s="19">
        <v>133</v>
      </c>
      <c r="M6" s="19">
        <v>133</v>
      </c>
      <c r="N6" s="19">
        <v>134</v>
      </c>
      <c r="O6" s="19">
        <v>134</v>
      </c>
      <c r="P6" s="19">
        <v>135</v>
      </c>
      <c r="Q6" s="19">
        <v>183</v>
      </c>
      <c r="R6" s="19">
        <v>184</v>
      </c>
      <c r="S6" s="19">
        <v>185.025</v>
      </c>
      <c r="T6" s="19">
        <v>189</v>
      </c>
      <c r="U6" s="19">
        <v>245.738</v>
      </c>
      <c r="V6" s="19">
        <v>243.778</v>
      </c>
      <c r="W6" s="19">
        <v>245.738</v>
      </c>
      <c r="X6" s="19">
        <v>112</v>
      </c>
      <c r="Y6" s="19">
        <v>97</v>
      </c>
      <c r="Z6" s="19">
        <v>160</v>
      </c>
      <c r="AA6" s="19">
        <v>237</v>
      </c>
      <c r="AB6" s="20">
        <f>(C6-F6)/F6</f>
        <v>0.15966386554621848</v>
      </c>
      <c r="AC6" s="21"/>
      <c r="AE6" s="104"/>
      <c r="AF6" s="104"/>
    </row>
    <row r="7" spans="2:32" ht="12">
      <c r="B7" s="110"/>
      <c r="C7" s="23"/>
      <c r="D7" s="23"/>
      <c r="E7" s="17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0"/>
      <c r="AC7" s="24"/>
      <c r="AE7" s="111"/>
      <c r="AF7" s="112"/>
    </row>
    <row r="8" spans="2:32" ht="12">
      <c r="B8" s="18" t="s">
        <v>168</v>
      </c>
      <c r="C8" s="26">
        <v>3.79</v>
      </c>
      <c r="D8" s="26">
        <v>3.79</v>
      </c>
      <c r="E8" s="174">
        <v>4.23</v>
      </c>
      <c r="F8" s="26">
        <v>4.08</v>
      </c>
      <c r="G8" s="26">
        <v>4.09</v>
      </c>
      <c r="H8" s="26">
        <v>4.06</v>
      </c>
      <c r="I8" s="26">
        <v>4.14</v>
      </c>
      <c r="J8" s="26">
        <v>4.36</v>
      </c>
      <c r="K8" s="26">
        <v>4.4</v>
      </c>
      <c r="L8" s="26">
        <v>4.15</v>
      </c>
      <c r="M8" s="26">
        <v>4.15</v>
      </c>
      <c r="N8" s="26">
        <v>4.21</v>
      </c>
      <c r="O8" s="26">
        <v>4.3</v>
      </c>
      <c r="P8" s="26">
        <v>4.4</v>
      </c>
      <c r="Q8" s="26">
        <v>3.62</v>
      </c>
      <c r="R8" s="26">
        <v>3.58</v>
      </c>
      <c r="S8" s="26">
        <f>S10/S6</f>
        <v>3.5763004999324415</v>
      </c>
      <c r="T8" s="26">
        <f>T10/T6</f>
        <v>3.571005291005291</v>
      </c>
      <c r="U8" s="26">
        <f>U10/U6</f>
        <v>4.4281348428000555</v>
      </c>
      <c r="V8" s="26">
        <f aca="true" t="shared" si="0" ref="V8:AA8">V10/V6</f>
        <v>4.447415271271403</v>
      </c>
      <c r="W8" s="26">
        <v>4.4281348428000555</v>
      </c>
      <c r="X8" s="26">
        <f t="shared" si="0"/>
        <v>4.839285714285714</v>
      </c>
      <c r="Y8" s="26">
        <f t="shared" si="0"/>
        <v>4.701030927835052</v>
      </c>
      <c r="Z8" s="26">
        <f t="shared" si="0"/>
        <v>3.6375</v>
      </c>
      <c r="AA8" s="26">
        <f t="shared" si="0"/>
        <v>4.160337552742616</v>
      </c>
      <c r="AB8" s="20">
        <f>(C8-F8)/F8</f>
        <v>-0.07107843137254903</v>
      </c>
      <c r="AC8" s="27"/>
      <c r="AE8" s="111"/>
      <c r="AF8" s="112"/>
    </row>
    <row r="9" spans="2:32" ht="12">
      <c r="B9" s="113"/>
      <c r="C9" s="29"/>
      <c r="D9" s="29"/>
      <c r="E9" s="175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0"/>
      <c r="AC9" s="27"/>
      <c r="AE9" s="111"/>
      <c r="AF9" s="114"/>
    </row>
    <row r="10" spans="2:32" ht="12">
      <c r="B10" s="18" t="s">
        <v>166</v>
      </c>
      <c r="C10" s="19">
        <v>524</v>
      </c>
      <c r="D10" s="19">
        <v>521</v>
      </c>
      <c r="E10" s="172">
        <f>E6*E8</f>
        <v>516.0600000000001</v>
      </c>
      <c r="F10" s="19">
        <v>486</v>
      </c>
      <c r="G10" s="19">
        <v>491</v>
      </c>
      <c r="H10" s="19">
        <v>491</v>
      </c>
      <c r="I10" s="19">
        <v>497</v>
      </c>
      <c r="J10" s="19">
        <v>525</v>
      </c>
      <c r="K10" s="19">
        <v>580.8</v>
      </c>
      <c r="L10" s="19">
        <v>553</v>
      </c>
      <c r="M10" s="19">
        <v>553</v>
      </c>
      <c r="N10" s="19">
        <v>564</v>
      </c>
      <c r="O10" s="19">
        <f>O6*O8</f>
        <v>576.1999999999999</v>
      </c>
      <c r="P10" s="19">
        <f>P6*P8</f>
        <v>594</v>
      </c>
      <c r="Q10" s="19">
        <f>Q6*Q8</f>
        <v>662.46</v>
      </c>
      <c r="R10" s="19">
        <f>R6*R8</f>
        <v>658.72</v>
      </c>
      <c r="S10" s="19">
        <v>661.705</v>
      </c>
      <c r="T10" s="19">
        <v>674.92</v>
      </c>
      <c r="U10" s="19">
        <v>1088.161</v>
      </c>
      <c r="V10" s="19">
        <v>1084.182</v>
      </c>
      <c r="W10" s="19">
        <v>1088.161</v>
      </c>
      <c r="X10" s="19">
        <v>542</v>
      </c>
      <c r="Y10" s="19">
        <v>456</v>
      </c>
      <c r="Z10" s="19">
        <v>582</v>
      </c>
      <c r="AA10" s="19">
        <v>986</v>
      </c>
      <c r="AB10" s="20">
        <f>(C10-F10)/F10</f>
        <v>0.07818930041152264</v>
      </c>
      <c r="AC10" s="24"/>
      <c r="AE10" s="111"/>
      <c r="AF10" s="114" t="s">
        <v>177</v>
      </c>
    </row>
    <row r="11" spans="2:32" ht="12">
      <c r="B11" s="30" t="s">
        <v>3</v>
      </c>
      <c r="C11" s="31">
        <f>C10-C19</f>
        <v>113</v>
      </c>
      <c r="D11" s="31">
        <f aca="true" t="shared" si="1" ref="C11:Y11">D10-D19</f>
        <v>107</v>
      </c>
      <c r="E11" s="176">
        <f t="shared" si="1"/>
        <v>516.0600000000001</v>
      </c>
      <c r="F11" s="31">
        <f>F10-F19</f>
        <v>90</v>
      </c>
      <c r="G11" s="31">
        <f t="shared" si="1"/>
        <v>95</v>
      </c>
      <c r="H11" s="31">
        <f t="shared" si="1"/>
        <v>105</v>
      </c>
      <c r="I11" s="31">
        <f t="shared" si="1"/>
        <v>108</v>
      </c>
      <c r="J11" s="31">
        <f t="shared" si="1"/>
        <v>102</v>
      </c>
      <c r="K11" s="31">
        <f t="shared" si="1"/>
        <v>116.15999999999997</v>
      </c>
      <c r="L11" s="31">
        <f>L10-L19</f>
        <v>116</v>
      </c>
      <c r="M11" s="31">
        <f t="shared" si="1"/>
        <v>111</v>
      </c>
      <c r="N11" s="31">
        <f t="shared" si="1"/>
        <v>114</v>
      </c>
      <c r="O11" s="31">
        <f t="shared" si="1"/>
        <v>109</v>
      </c>
      <c r="P11" s="31">
        <f t="shared" si="1"/>
        <v>122</v>
      </c>
      <c r="Q11" s="31">
        <f t="shared" si="1"/>
        <v>141.46000000000004</v>
      </c>
      <c r="R11" s="31">
        <f t="shared" si="1"/>
        <v>127.72000000000003</v>
      </c>
      <c r="S11" s="31">
        <f t="shared" si="1"/>
        <v>126.05500000000006</v>
      </c>
      <c r="T11" s="31">
        <f t="shared" si="1"/>
        <v>136.51</v>
      </c>
      <c r="U11" s="31">
        <f t="shared" si="1"/>
        <v>200.99400000000003</v>
      </c>
      <c r="V11" s="31">
        <f t="shared" si="1"/>
        <v>184.18200000000002</v>
      </c>
      <c r="W11" s="31">
        <f t="shared" si="1"/>
        <v>200.99400000000003</v>
      </c>
      <c r="X11" s="31">
        <f>X10-X19</f>
        <v>99.07</v>
      </c>
      <c r="Y11" s="31">
        <f>Y10-Y19</f>
        <v>99</v>
      </c>
      <c r="Z11" s="31">
        <f>Z10-Z19</f>
        <v>109</v>
      </c>
      <c r="AA11" s="31">
        <f>AA10-AA19</f>
        <v>75</v>
      </c>
      <c r="AB11" s="20">
        <f>(C11-F11)/F11</f>
        <v>0.25555555555555554</v>
      </c>
      <c r="AC11" s="32"/>
      <c r="AE11" s="111"/>
      <c r="AF11" s="114"/>
    </row>
    <row r="12" spans="2:32" ht="12">
      <c r="B12" s="33" t="s">
        <v>4</v>
      </c>
      <c r="C12" s="31">
        <f aca="true" t="shared" si="2" ref="C12:Y12">C10-C19</f>
        <v>113</v>
      </c>
      <c r="D12" s="31">
        <f t="shared" si="2"/>
        <v>107</v>
      </c>
      <c r="E12" s="176">
        <f t="shared" si="2"/>
        <v>516.0600000000001</v>
      </c>
      <c r="F12" s="31">
        <f t="shared" si="2"/>
        <v>90</v>
      </c>
      <c r="G12" s="31">
        <f t="shared" si="2"/>
        <v>95</v>
      </c>
      <c r="H12" s="31">
        <f t="shared" si="2"/>
        <v>105</v>
      </c>
      <c r="I12" s="31">
        <f t="shared" si="2"/>
        <v>108</v>
      </c>
      <c r="J12" s="31">
        <f t="shared" si="2"/>
        <v>102</v>
      </c>
      <c r="K12" s="31">
        <f t="shared" si="2"/>
        <v>116.15999999999997</v>
      </c>
      <c r="L12" s="31">
        <f t="shared" si="2"/>
        <v>116</v>
      </c>
      <c r="M12" s="31">
        <f t="shared" si="2"/>
        <v>111</v>
      </c>
      <c r="N12" s="31">
        <f t="shared" si="2"/>
        <v>114</v>
      </c>
      <c r="O12" s="31">
        <f t="shared" si="2"/>
        <v>109</v>
      </c>
      <c r="P12" s="31">
        <f t="shared" si="2"/>
        <v>122</v>
      </c>
      <c r="Q12" s="31">
        <f t="shared" si="2"/>
        <v>141.46000000000004</v>
      </c>
      <c r="R12" s="31">
        <f t="shared" si="2"/>
        <v>127.72000000000003</v>
      </c>
      <c r="S12" s="31">
        <f t="shared" si="2"/>
        <v>126.05500000000006</v>
      </c>
      <c r="T12" s="31">
        <f t="shared" si="2"/>
        <v>136.51</v>
      </c>
      <c r="U12" s="31">
        <f t="shared" si="2"/>
        <v>200.99400000000003</v>
      </c>
      <c r="V12" s="31">
        <f t="shared" si="2"/>
        <v>184.18200000000002</v>
      </c>
      <c r="W12" s="31">
        <f t="shared" si="2"/>
        <v>200.99400000000003</v>
      </c>
      <c r="X12" s="31">
        <v>99</v>
      </c>
      <c r="Y12" s="31">
        <f t="shared" si="2"/>
        <v>99</v>
      </c>
      <c r="Z12" s="31">
        <f>Z10-Z19</f>
        <v>109</v>
      </c>
      <c r="AA12" s="31">
        <f>AA10-AA19</f>
        <v>75</v>
      </c>
      <c r="AB12" s="20"/>
      <c r="AC12" s="34"/>
      <c r="AE12" s="111"/>
      <c r="AF12" s="112"/>
    </row>
    <row r="13" spans="2:32" ht="12">
      <c r="B13" s="33"/>
      <c r="C13" s="35"/>
      <c r="D13" s="35"/>
      <c r="E13" s="177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7"/>
      <c r="AB13" s="20"/>
      <c r="AC13" s="38"/>
      <c r="AE13" s="111"/>
      <c r="AF13" s="112"/>
    </row>
    <row r="14" spans="2:32" ht="12">
      <c r="B14" s="39" t="s">
        <v>159</v>
      </c>
      <c r="C14" s="40">
        <v>300</v>
      </c>
      <c r="D14" s="40"/>
      <c r="E14" s="178"/>
      <c r="F14" s="40"/>
      <c r="G14" s="40">
        <v>373</v>
      </c>
      <c r="H14" s="40">
        <v>339</v>
      </c>
      <c r="I14" s="40">
        <v>305</v>
      </c>
      <c r="J14" s="40"/>
      <c r="K14" s="40"/>
      <c r="L14" s="40"/>
      <c r="M14" s="40">
        <v>420</v>
      </c>
      <c r="N14" s="40"/>
      <c r="O14" s="40"/>
      <c r="P14" s="40"/>
      <c r="Q14" s="40"/>
      <c r="R14" s="40"/>
      <c r="S14" s="40"/>
      <c r="T14" s="40"/>
      <c r="U14" s="40"/>
      <c r="V14" s="40"/>
      <c r="W14" s="115"/>
      <c r="X14" s="115"/>
      <c r="Y14" s="40"/>
      <c r="Z14" s="115"/>
      <c r="AA14" s="40"/>
      <c r="AB14" s="20"/>
      <c r="AC14" s="38"/>
      <c r="AE14" s="116"/>
      <c r="AF14" s="114"/>
    </row>
    <row r="15" spans="2:32" ht="12">
      <c r="B15" s="39" t="s">
        <v>85</v>
      </c>
      <c r="C15" s="41">
        <f>C14/C10</f>
        <v>0.5725190839694656</v>
      </c>
      <c r="D15" s="41"/>
      <c r="E15" s="179"/>
      <c r="F15" s="41"/>
      <c r="G15" s="41">
        <f>G14/G10</f>
        <v>0.7596741344195519</v>
      </c>
      <c r="H15" s="41">
        <f>H14/H10</f>
        <v>0.6904276985743381</v>
      </c>
      <c r="I15" s="41">
        <f>I14/I10</f>
        <v>0.613682092555332</v>
      </c>
      <c r="J15" s="41"/>
      <c r="K15" s="41"/>
      <c r="L15" s="41"/>
      <c r="M15" s="41">
        <f>M14/M10</f>
        <v>0.759493670886076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20"/>
      <c r="AC15" s="24"/>
      <c r="AE15" s="116"/>
      <c r="AF15" s="114"/>
    </row>
    <row r="16" spans="2:32" ht="12">
      <c r="B16" s="39" t="s">
        <v>127</v>
      </c>
      <c r="C16" s="41">
        <f>C14/C19</f>
        <v>0.7299270072992701</v>
      </c>
      <c r="D16" s="41"/>
      <c r="E16" s="180"/>
      <c r="F16" s="41"/>
      <c r="G16" s="41">
        <f>G14/G19</f>
        <v>0.9419191919191919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37"/>
      <c r="AB16" s="20"/>
      <c r="AC16" s="44"/>
      <c r="AE16" s="116"/>
      <c r="AF16" s="112"/>
    </row>
    <row r="17" spans="2:32" ht="12">
      <c r="B17" s="45" t="s">
        <v>5</v>
      </c>
      <c r="C17" s="42"/>
      <c r="D17" s="42"/>
      <c r="E17" s="180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37"/>
      <c r="AB17" s="20"/>
      <c r="AC17" s="27"/>
      <c r="AE17" s="116"/>
      <c r="AF17" s="112"/>
    </row>
    <row r="18" spans="2:32" ht="12">
      <c r="B18" s="39" t="s">
        <v>6</v>
      </c>
      <c r="C18" s="96">
        <v>45</v>
      </c>
      <c r="D18" s="96">
        <v>45</v>
      </c>
      <c r="E18" s="181">
        <f>G38</f>
        <v>36</v>
      </c>
      <c r="F18" s="96">
        <v>58</v>
      </c>
      <c r="G18" s="96">
        <v>58</v>
      </c>
      <c r="H18" s="96">
        <v>58</v>
      </c>
      <c r="I18" s="96">
        <v>58</v>
      </c>
      <c r="J18" s="96">
        <f>L38</f>
        <v>58</v>
      </c>
      <c r="K18" s="96">
        <v>58</v>
      </c>
      <c r="L18" s="96">
        <v>50</v>
      </c>
      <c r="M18" s="96">
        <v>50</v>
      </c>
      <c r="N18" s="96">
        <v>50</v>
      </c>
      <c r="O18" s="96">
        <v>50</v>
      </c>
      <c r="P18" s="96">
        <v>50</v>
      </c>
      <c r="Q18" s="96">
        <v>83</v>
      </c>
      <c r="R18" s="96">
        <v>83</v>
      </c>
      <c r="S18" s="96">
        <v>83</v>
      </c>
      <c r="T18" s="96">
        <v>83</v>
      </c>
      <c r="U18" s="96">
        <f>X38</f>
        <v>34.232</v>
      </c>
      <c r="V18" s="96">
        <f>X38</f>
        <v>34.232</v>
      </c>
      <c r="W18" s="96">
        <v>34.232</v>
      </c>
      <c r="X18" s="96">
        <f>Y38</f>
        <v>44.85</v>
      </c>
      <c r="Y18" s="96">
        <f>Z38</f>
        <v>60.33600000000001</v>
      </c>
      <c r="Z18" s="96">
        <f>AA38</f>
        <v>77</v>
      </c>
      <c r="AA18" s="46">
        <v>123</v>
      </c>
      <c r="AB18" s="20">
        <f>(C18-F18)/F18</f>
        <v>-0.22413793103448276</v>
      </c>
      <c r="AC18" s="32"/>
      <c r="AE18" s="116"/>
      <c r="AF18" s="112"/>
    </row>
    <row r="19" spans="2:32" ht="12">
      <c r="B19" s="39" t="s">
        <v>7</v>
      </c>
      <c r="C19" s="97">
        <v>411</v>
      </c>
      <c r="D19" s="97">
        <v>414</v>
      </c>
      <c r="E19" s="182"/>
      <c r="F19" s="97">
        <v>396</v>
      </c>
      <c r="G19" s="97">
        <v>396</v>
      </c>
      <c r="H19" s="97">
        <v>386</v>
      </c>
      <c r="I19" s="97">
        <v>389</v>
      </c>
      <c r="J19" s="97">
        <v>423</v>
      </c>
      <c r="K19" s="97">
        <v>464.64</v>
      </c>
      <c r="L19" s="97">
        <v>437</v>
      </c>
      <c r="M19" s="97">
        <v>442</v>
      </c>
      <c r="N19" s="97">
        <v>450</v>
      </c>
      <c r="O19" s="97">
        <f>O10-O11</f>
        <v>455.19999999999993</v>
      </c>
      <c r="P19" s="97">
        <v>472</v>
      </c>
      <c r="Q19" s="97">
        <v>521</v>
      </c>
      <c r="R19" s="97">
        <v>531</v>
      </c>
      <c r="S19" s="97">
        <v>535.65</v>
      </c>
      <c r="T19" s="97">
        <v>538.41</v>
      </c>
      <c r="U19" s="97">
        <v>887.167</v>
      </c>
      <c r="V19" s="97">
        <v>900</v>
      </c>
      <c r="W19" s="97">
        <v>887.167</v>
      </c>
      <c r="X19" s="97">
        <v>442.93</v>
      </c>
      <c r="Y19" s="97">
        <v>357</v>
      </c>
      <c r="Z19" s="97">
        <v>473</v>
      </c>
      <c r="AA19" s="46">
        <v>911</v>
      </c>
      <c r="AB19" s="20">
        <f>(C19-F19)/F19</f>
        <v>0.03787878787878788</v>
      </c>
      <c r="AC19" s="32"/>
      <c r="AE19" s="117"/>
      <c r="AF19" s="112"/>
    </row>
    <row r="20" spans="2:32" ht="12">
      <c r="B20" s="39" t="s">
        <v>126</v>
      </c>
      <c r="C20" s="156">
        <f>C19/C10</f>
        <v>0.7843511450381679</v>
      </c>
      <c r="D20" s="156">
        <v>0.7946257197696737</v>
      </c>
      <c r="E20" s="183"/>
      <c r="F20" s="156">
        <v>0.8148148148148148</v>
      </c>
      <c r="G20" s="156"/>
      <c r="H20" s="156"/>
      <c r="I20" s="156">
        <f aca="true" t="shared" si="3" ref="I20:O20">I19/I10</f>
        <v>0.7826961770623743</v>
      </c>
      <c r="J20" s="156">
        <f t="shared" si="3"/>
        <v>0.8057142857142857</v>
      </c>
      <c r="K20" s="156">
        <f t="shared" si="3"/>
        <v>0.8</v>
      </c>
      <c r="L20" s="156">
        <f t="shared" si="3"/>
        <v>0.7902350813743219</v>
      </c>
      <c r="M20" s="156">
        <f t="shared" si="3"/>
        <v>0.7992766726943942</v>
      </c>
      <c r="N20" s="156">
        <f t="shared" si="3"/>
        <v>0.7978723404255319</v>
      </c>
      <c r="O20" s="156">
        <f t="shared" si="3"/>
        <v>0.790003471017008</v>
      </c>
      <c r="P20" s="46"/>
      <c r="Q20" s="156">
        <f>Q19/Q10</f>
        <v>0.7864625788726866</v>
      </c>
      <c r="R20" s="156"/>
      <c r="S20" s="156"/>
      <c r="T20" s="156"/>
      <c r="U20" s="156"/>
      <c r="V20" s="156"/>
      <c r="W20" s="156">
        <f>W19/W10</f>
        <v>0.8152902006228857</v>
      </c>
      <c r="X20" s="156">
        <f>X19/X10</f>
        <v>0.8172140221402214</v>
      </c>
      <c r="Y20" s="156">
        <f>Y19/Y10</f>
        <v>0.7828947368421053</v>
      </c>
      <c r="Z20" s="156">
        <f>Z19/Z10</f>
        <v>0.8127147766323024</v>
      </c>
      <c r="AA20" s="46"/>
      <c r="AB20" s="20"/>
      <c r="AC20" s="32"/>
      <c r="AE20" s="117"/>
      <c r="AF20" s="112"/>
    </row>
    <row r="21" spans="2:32" ht="12">
      <c r="B21" s="30"/>
      <c r="C21" s="47"/>
      <c r="D21" s="47"/>
      <c r="E21" s="18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148"/>
      <c r="Z21" s="47"/>
      <c r="AA21" s="46">
        <v>38</v>
      </c>
      <c r="AB21" s="20"/>
      <c r="AC21" s="24"/>
      <c r="AE21" s="117"/>
      <c r="AF21" s="112"/>
    </row>
    <row r="22" spans="2:32" ht="12">
      <c r="B22" s="18" t="s">
        <v>9</v>
      </c>
      <c r="C22" s="42">
        <f aca="true" t="shared" si="4" ref="C22:P22">C23+C24</f>
        <v>6</v>
      </c>
      <c r="D22" s="42">
        <f t="shared" si="4"/>
        <v>10</v>
      </c>
      <c r="E22" s="180">
        <f t="shared" si="4"/>
        <v>0</v>
      </c>
      <c r="F22" s="42">
        <f t="shared" si="4"/>
        <v>11</v>
      </c>
      <c r="G22" s="42">
        <f t="shared" si="4"/>
        <v>12</v>
      </c>
      <c r="H22" s="42">
        <f t="shared" si="4"/>
        <v>10</v>
      </c>
      <c r="I22" s="42">
        <f t="shared" si="4"/>
        <v>10</v>
      </c>
      <c r="J22" s="42">
        <f t="shared" si="4"/>
        <v>10</v>
      </c>
      <c r="K22" s="42">
        <f t="shared" si="4"/>
        <v>10</v>
      </c>
      <c r="L22" s="42">
        <f t="shared" si="4"/>
        <v>15</v>
      </c>
      <c r="M22" s="42">
        <f t="shared" si="4"/>
        <v>16</v>
      </c>
      <c r="N22" s="42">
        <f t="shared" si="4"/>
        <v>15</v>
      </c>
      <c r="O22" s="42">
        <f t="shared" si="4"/>
        <v>11</v>
      </c>
      <c r="P22" s="42">
        <f t="shared" si="4"/>
        <v>5</v>
      </c>
      <c r="Q22" s="42">
        <v>5</v>
      </c>
      <c r="R22" s="42">
        <f>R23+R24</f>
        <v>6</v>
      </c>
      <c r="S22" s="42">
        <f>S23+S24</f>
        <v>5</v>
      </c>
      <c r="T22" s="42">
        <f>T23+T24</f>
        <v>10</v>
      </c>
      <c r="U22" s="42">
        <f aca="true" t="shared" si="5" ref="U22:AA22">U23+U24</f>
        <v>8</v>
      </c>
      <c r="V22" s="42">
        <f t="shared" si="5"/>
        <v>8</v>
      </c>
      <c r="W22" s="42">
        <v>8</v>
      </c>
      <c r="X22" s="42">
        <f t="shared" si="5"/>
        <v>14</v>
      </c>
      <c r="Y22" s="42">
        <f t="shared" si="5"/>
        <v>12</v>
      </c>
      <c r="Z22" s="42">
        <f t="shared" si="5"/>
        <v>36</v>
      </c>
      <c r="AA22" s="35">
        <f t="shared" si="5"/>
        <v>8</v>
      </c>
      <c r="AB22" s="20">
        <f>(C22-F22)/F22</f>
        <v>-0.45454545454545453</v>
      </c>
      <c r="AC22" s="32"/>
      <c r="AE22" s="118"/>
      <c r="AF22" s="112"/>
    </row>
    <row r="23" spans="2:32" ht="12">
      <c r="B23" s="30" t="s">
        <v>41</v>
      </c>
      <c r="C23" s="35">
        <v>4</v>
      </c>
      <c r="D23" s="35">
        <v>5</v>
      </c>
      <c r="E23" s="177"/>
      <c r="F23" s="35">
        <v>5</v>
      </c>
      <c r="G23" s="35">
        <v>7</v>
      </c>
      <c r="H23" s="35">
        <v>5</v>
      </c>
      <c r="I23" s="35">
        <v>5</v>
      </c>
      <c r="J23" s="35">
        <v>5</v>
      </c>
      <c r="K23" s="35">
        <v>5</v>
      </c>
      <c r="L23" s="35">
        <v>4</v>
      </c>
      <c r="M23" s="35">
        <v>5</v>
      </c>
      <c r="N23" s="35">
        <v>5</v>
      </c>
      <c r="O23" s="35">
        <v>3</v>
      </c>
      <c r="P23" s="35">
        <v>3</v>
      </c>
      <c r="Q23" s="35">
        <v>3</v>
      </c>
      <c r="R23" s="35">
        <v>4</v>
      </c>
      <c r="S23" s="35">
        <v>4</v>
      </c>
      <c r="T23" s="35">
        <v>9</v>
      </c>
      <c r="U23" s="35">
        <v>5</v>
      </c>
      <c r="V23" s="35">
        <v>4</v>
      </c>
      <c r="W23" s="35">
        <v>5</v>
      </c>
      <c r="X23" s="35">
        <v>6</v>
      </c>
      <c r="Y23" s="35">
        <v>5</v>
      </c>
      <c r="Z23" s="31">
        <v>6.3</v>
      </c>
      <c r="AA23" s="35">
        <v>5</v>
      </c>
      <c r="AB23" s="20">
        <f>(C23-F23)/F23</f>
        <v>-0.2</v>
      </c>
      <c r="AC23" s="32"/>
      <c r="AE23" s="117"/>
      <c r="AF23" s="112"/>
    </row>
    <row r="24" spans="2:30" ht="12">
      <c r="B24" s="30" t="s">
        <v>11</v>
      </c>
      <c r="C24" s="35">
        <v>2</v>
      </c>
      <c r="D24" s="35">
        <v>5</v>
      </c>
      <c r="E24" s="177"/>
      <c r="F24" s="35">
        <v>6</v>
      </c>
      <c r="G24" s="35">
        <v>5</v>
      </c>
      <c r="H24" s="35">
        <v>5</v>
      </c>
      <c r="I24" s="35">
        <v>5</v>
      </c>
      <c r="J24" s="35">
        <v>5</v>
      </c>
      <c r="K24" s="35">
        <v>5</v>
      </c>
      <c r="L24" s="35">
        <v>11</v>
      </c>
      <c r="M24" s="35">
        <v>11</v>
      </c>
      <c r="N24" s="35">
        <v>10</v>
      </c>
      <c r="O24" s="35">
        <v>8</v>
      </c>
      <c r="P24" s="35">
        <v>2</v>
      </c>
      <c r="Q24" s="35">
        <v>2</v>
      </c>
      <c r="R24" s="35">
        <v>2</v>
      </c>
      <c r="S24" s="35">
        <v>1</v>
      </c>
      <c r="T24" s="35">
        <v>1</v>
      </c>
      <c r="U24" s="35">
        <v>3</v>
      </c>
      <c r="V24" s="35">
        <v>4</v>
      </c>
      <c r="W24" s="35">
        <v>3</v>
      </c>
      <c r="X24" s="35">
        <v>8</v>
      </c>
      <c r="Y24" s="35">
        <v>7</v>
      </c>
      <c r="Z24" s="35">
        <v>29.7</v>
      </c>
      <c r="AA24" s="35">
        <v>3</v>
      </c>
      <c r="AB24" s="20">
        <f>(C24-F24)/F24</f>
        <v>-0.6666666666666666</v>
      </c>
      <c r="AC24" s="24"/>
      <c r="AD24" s="103"/>
    </row>
    <row r="25" spans="2:30" ht="12.75" thickBot="1">
      <c r="B25" s="53" t="s">
        <v>12</v>
      </c>
      <c r="C25" s="19">
        <f aca="true" t="shared" si="6" ref="C25:P25">C18+C19+C22</f>
        <v>462</v>
      </c>
      <c r="D25" s="19">
        <f t="shared" si="6"/>
        <v>469</v>
      </c>
      <c r="E25" s="172">
        <f t="shared" si="6"/>
        <v>36</v>
      </c>
      <c r="F25" s="19">
        <f t="shared" si="6"/>
        <v>465</v>
      </c>
      <c r="G25" s="19">
        <f t="shared" si="6"/>
        <v>466</v>
      </c>
      <c r="H25" s="19">
        <f t="shared" si="6"/>
        <v>454</v>
      </c>
      <c r="I25" s="19">
        <f t="shared" si="6"/>
        <v>457</v>
      </c>
      <c r="J25" s="19">
        <f t="shared" si="6"/>
        <v>491</v>
      </c>
      <c r="K25" s="19">
        <f t="shared" si="6"/>
        <v>532.64</v>
      </c>
      <c r="L25" s="19">
        <f t="shared" si="6"/>
        <v>502</v>
      </c>
      <c r="M25" s="19">
        <f t="shared" si="6"/>
        <v>508</v>
      </c>
      <c r="N25" s="19">
        <f t="shared" si="6"/>
        <v>515</v>
      </c>
      <c r="O25" s="19">
        <f t="shared" si="6"/>
        <v>516.1999999999999</v>
      </c>
      <c r="P25" s="19">
        <f t="shared" si="6"/>
        <v>527</v>
      </c>
      <c r="Q25" s="19">
        <v>609</v>
      </c>
      <c r="R25" s="19">
        <v>623.65</v>
      </c>
      <c r="S25" s="19">
        <f>S22+S19+S18</f>
        <v>623.65</v>
      </c>
      <c r="T25" s="19">
        <f>T22+T19+T18</f>
        <v>631.41</v>
      </c>
      <c r="U25" s="19">
        <f>U22+U19+U18</f>
        <v>929.399</v>
      </c>
      <c r="V25" s="19">
        <f>V22+V19+V18</f>
        <v>942.232</v>
      </c>
      <c r="W25" s="19">
        <v>929.399</v>
      </c>
      <c r="X25" s="19">
        <f>X18+X19+X22</f>
        <v>501.78000000000003</v>
      </c>
      <c r="Y25" s="19">
        <f>Y18+Y19+Y22</f>
        <v>429.336</v>
      </c>
      <c r="Z25" s="19">
        <f>Z18+Z19+Z22</f>
        <v>586</v>
      </c>
      <c r="AA25" s="19">
        <f>AA18+AA19+AA22</f>
        <v>1042</v>
      </c>
      <c r="AB25" s="20">
        <f>(C25-F25)/F25</f>
        <v>-0.0064516129032258064</v>
      </c>
      <c r="AC25" s="24"/>
      <c r="AD25" s="103"/>
    </row>
    <row r="26" spans="2:30" ht="13.5" thickBot="1" thickTop="1">
      <c r="B26" s="54"/>
      <c r="C26" s="54"/>
      <c r="D26" s="54"/>
      <c r="E26" s="19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55"/>
      <c r="S26" s="55"/>
      <c r="T26" s="55"/>
      <c r="U26" s="55"/>
      <c r="V26" s="55"/>
      <c r="W26" s="56"/>
      <c r="X26" s="56"/>
      <c r="Y26" s="57"/>
      <c r="Z26" s="119"/>
      <c r="AA26" s="58"/>
      <c r="AB26" s="20"/>
      <c r="AC26" s="24"/>
      <c r="AD26" s="103"/>
    </row>
    <row r="27" spans="2:30" ht="12.75" thickTop="1">
      <c r="B27" s="45" t="s">
        <v>13</v>
      </c>
      <c r="C27" s="59"/>
      <c r="D27" s="59"/>
      <c r="E27" s="186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60"/>
      <c r="Y27" s="61"/>
      <c r="Z27" s="120"/>
      <c r="AA27" s="62"/>
      <c r="AB27" s="20"/>
      <c r="AC27" s="24"/>
      <c r="AD27" s="103"/>
    </row>
    <row r="28" spans="2:30" ht="12">
      <c r="B28" s="18" t="s">
        <v>14</v>
      </c>
      <c r="C28" s="19">
        <f aca="true" t="shared" si="7" ref="C28:P28">C29+C30+C31+C32</f>
        <v>220</v>
      </c>
      <c r="D28" s="19">
        <f t="shared" si="7"/>
        <v>220</v>
      </c>
      <c r="E28" s="172">
        <f t="shared" si="7"/>
        <v>0</v>
      </c>
      <c r="F28" s="19">
        <f t="shared" si="7"/>
        <v>226</v>
      </c>
      <c r="G28" s="19">
        <f t="shared" si="7"/>
        <v>230</v>
      </c>
      <c r="H28" s="19">
        <f t="shared" si="7"/>
        <v>230</v>
      </c>
      <c r="I28" s="19">
        <f t="shared" si="7"/>
        <v>230</v>
      </c>
      <c r="J28" s="19">
        <f t="shared" si="7"/>
        <v>235</v>
      </c>
      <c r="K28" s="19">
        <f t="shared" si="7"/>
        <v>260</v>
      </c>
      <c r="L28" s="19">
        <f t="shared" si="7"/>
        <v>235</v>
      </c>
      <c r="M28" s="19">
        <f t="shared" si="7"/>
        <v>240</v>
      </c>
      <c r="N28" s="19">
        <f t="shared" si="7"/>
        <v>245</v>
      </c>
      <c r="O28" s="19">
        <f t="shared" si="7"/>
        <v>270</v>
      </c>
      <c r="P28" s="19">
        <f t="shared" si="7"/>
        <v>280</v>
      </c>
      <c r="Q28" s="19">
        <v>200</v>
      </c>
      <c r="R28" s="19">
        <f aca="true" t="shared" si="8" ref="R28:AA28">R29+R30+R31+R32</f>
        <v>240</v>
      </c>
      <c r="S28" s="19">
        <f t="shared" si="8"/>
        <v>280</v>
      </c>
      <c r="T28" s="19">
        <f>T29+T30+T31+T32</f>
        <v>300</v>
      </c>
      <c r="U28" s="19">
        <f t="shared" si="8"/>
        <v>477.632</v>
      </c>
      <c r="V28" s="19">
        <f t="shared" si="8"/>
        <v>505</v>
      </c>
      <c r="W28" s="19">
        <v>477.632</v>
      </c>
      <c r="X28" s="19">
        <f t="shared" si="8"/>
        <v>264</v>
      </c>
      <c r="Y28" s="19">
        <f t="shared" si="8"/>
        <v>138.777</v>
      </c>
      <c r="Z28" s="19">
        <f t="shared" si="8"/>
        <v>279.9</v>
      </c>
      <c r="AA28" s="19">
        <f t="shared" si="8"/>
        <v>500</v>
      </c>
      <c r="AB28" s="20">
        <f aca="true" t="shared" si="9" ref="AB28:AB36">(C28-F28)/F28</f>
        <v>-0.02654867256637168</v>
      </c>
      <c r="AC28" s="32"/>
      <c r="AD28" s="103"/>
    </row>
    <row r="29" spans="2:30" ht="12">
      <c r="B29" s="163" t="s">
        <v>42</v>
      </c>
      <c r="C29" s="46">
        <v>60</v>
      </c>
      <c r="D29" s="46">
        <v>60</v>
      </c>
      <c r="E29" s="187"/>
      <c r="F29" s="46">
        <v>64</v>
      </c>
      <c r="G29" s="46">
        <v>75</v>
      </c>
      <c r="H29" s="46">
        <v>75</v>
      </c>
      <c r="I29" s="46">
        <v>75</v>
      </c>
      <c r="J29" s="46">
        <v>65</v>
      </c>
      <c r="K29" s="46">
        <v>100</v>
      </c>
      <c r="L29" s="46">
        <v>65</v>
      </c>
      <c r="M29" s="46">
        <v>70</v>
      </c>
      <c r="N29" s="46">
        <v>100</v>
      </c>
      <c r="O29" s="46">
        <v>140</v>
      </c>
      <c r="P29" s="46">
        <v>150</v>
      </c>
      <c r="Q29" s="46">
        <v>66</v>
      </c>
      <c r="R29" s="46">
        <v>80</v>
      </c>
      <c r="S29" s="46">
        <v>120</v>
      </c>
      <c r="T29" s="46">
        <v>150</v>
      </c>
      <c r="U29" s="46">
        <v>274.632</v>
      </c>
      <c r="V29" s="46">
        <v>300</v>
      </c>
      <c r="W29" s="46">
        <v>274.632</v>
      </c>
      <c r="X29" s="46">
        <v>104</v>
      </c>
      <c r="Y29" s="46">
        <v>74.777</v>
      </c>
      <c r="Z29" s="46">
        <v>111.9</v>
      </c>
      <c r="AA29" s="46">
        <v>340</v>
      </c>
      <c r="AB29" s="20">
        <f t="shared" si="9"/>
        <v>-0.0625</v>
      </c>
      <c r="AC29" s="32"/>
      <c r="AD29" s="103"/>
    </row>
    <row r="30" spans="2:30" ht="12">
      <c r="B30" s="163" t="s">
        <v>43</v>
      </c>
      <c r="C30" s="46">
        <v>20</v>
      </c>
      <c r="D30" s="46">
        <v>20</v>
      </c>
      <c r="E30" s="187"/>
      <c r="F30" s="46">
        <v>24</v>
      </c>
      <c r="G30" s="46">
        <v>20</v>
      </c>
      <c r="H30" s="46">
        <v>20</v>
      </c>
      <c r="I30" s="46">
        <v>20</v>
      </c>
      <c r="J30" s="46">
        <v>35</v>
      </c>
      <c r="K30" s="46">
        <v>20</v>
      </c>
      <c r="L30" s="46">
        <v>35</v>
      </c>
      <c r="M30" s="46">
        <v>35</v>
      </c>
      <c r="N30" s="46">
        <v>15</v>
      </c>
      <c r="O30" s="46">
        <v>15</v>
      </c>
      <c r="P30" s="46">
        <v>15</v>
      </c>
      <c r="Q30" s="46">
        <v>14</v>
      </c>
      <c r="R30" s="46">
        <v>40</v>
      </c>
      <c r="S30" s="46">
        <v>40</v>
      </c>
      <c r="T30" s="46">
        <v>40</v>
      </c>
      <c r="U30" s="46">
        <v>78</v>
      </c>
      <c r="V30" s="46">
        <v>80</v>
      </c>
      <c r="W30" s="46">
        <v>78</v>
      </c>
      <c r="X30" s="46">
        <v>41</v>
      </c>
      <c r="Y30" s="46">
        <v>2</v>
      </c>
      <c r="Z30" s="46">
        <v>76</v>
      </c>
      <c r="AA30" s="46">
        <v>100</v>
      </c>
      <c r="AB30" s="20">
        <f t="shared" si="9"/>
        <v>-0.16666666666666666</v>
      </c>
      <c r="AC30" s="32"/>
      <c r="AD30" s="103"/>
    </row>
    <row r="31" spans="2:30" ht="12">
      <c r="B31" s="163" t="s">
        <v>44</v>
      </c>
      <c r="C31" s="87">
        <v>120</v>
      </c>
      <c r="D31" s="87">
        <v>120</v>
      </c>
      <c r="E31" s="200"/>
      <c r="F31" s="87">
        <v>120</v>
      </c>
      <c r="G31" s="87">
        <v>120</v>
      </c>
      <c r="H31" s="87">
        <v>120</v>
      </c>
      <c r="I31" s="87">
        <v>120</v>
      </c>
      <c r="J31" s="87">
        <v>120</v>
      </c>
      <c r="K31" s="87">
        <v>120</v>
      </c>
      <c r="L31" s="87">
        <v>120</v>
      </c>
      <c r="M31" s="87">
        <v>120</v>
      </c>
      <c r="N31" s="87">
        <v>115</v>
      </c>
      <c r="O31" s="46">
        <v>100</v>
      </c>
      <c r="P31" s="46">
        <v>100</v>
      </c>
      <c r="Q31" s="46">
        <v>100</v>
      </c>
      <c r="R31" s="46">
        <v>100</v>
      </c>
      <c r="S31" s="46">
        <v>100</v>
      </c>
      <c r="T31" s="46">
        <v>90</v>
      </c>
      <c r="U31" s="46">
        <v>100</v>
      </c>
      <c r="V31" s="46">
        <v>100</v>
      </c>
      <c r="W31" s="46">
        <v>100</v>
      </c>
      <c r="X31" s="46">
        <v>90</v>
      </c>
      <c r="Y31" s="46">
        <v>50</v>
      </c>
      <c r="Z31" s="46">
        <v>80</v>
      </c>
      <c r="AA31" s="46">
        <v>30</v>
      </c>
      <c r="AB31" s="20">
        <f t="shared" si="9"/>
        <v>0</v>
      </c>
      <c r="AC31" s="32"/>
      <c r="AD31" s="103"/>
    </row>
    <row r="32" spans="2:30" ht="12">
      <c r="B32" s="163" t="s">
        <v>17</v>
      </c>
      <c r="C32" s="46">
        <v>20</v>
      </c>
      <c r="D32" s="46">
        <v>20</v>
      </c>
      <c r="E32" s="187"/>
      <c r="F32" s="46">
        <v>18</v>
      </c>
      <c r="G32" s="46">
        <v>15</v>
      </c>
      <c r="H32" s="46">
        <v>15</v>
      </c>
      <c r="I32" s="46">
        <v>15</v>
      </c>
      <c r="J32" s="46">
        <v>15</v>
      </c>
      <c r="K32" s="46">
        <v>20</v>
      </c>
      <c r="L32" s="46">
        <v>15</v>
      </c>
      <c r="M32" s="46">
        <v>15</v>
      </c>
      <c r="N32" s="46">
        <v>15</v>
      </c>
      <c r="O32" s="46">
        <v>15</v>
      </c>
      <c r="P32" s="46">
        <v>15</v>
      </c>
      <c r="Q32" s="46">
        <v>20</v>
      </c>
      <c r="R32" s="46">
        <v>20</v>
      </c>
      <c r="S32" s="46">
        <v>20</v>
      </c>
      <c r="T32" s="46">
        <v>20</v>
      </c>
      <c r="U32" s="46">
        <v>25</v>
      </c>
      <c r="V32" s="46">
        <v>25</v>
      </c>
      <c r="W32" s="46">
        <v>25</v>
      </c>
      <c r="X32" s="46">
        <v>29</v>
      </c>
      <c r="Y32" s="46">
        <v>12</v>
      </c>
      <c r="Z32" s="46">
        <v>12</v>
      </c>
      <c r="AA32" s="46">
        <v>30</v>
      </c>
      <c r="AB32" s="20">
        <f t="shared" si="9"/>
        <v>0.1111111111111111</v>
      </c>
      <c r="AC32" s="24"/>
      <c r="AD32" s="103"/>
    </row>
    <row r="33" spans="2:30" ht="12">
      <c r="B33" s="18" t="s">
        <v>19</v>
      </c>
      <c r="C33" s="19">
        <f aca="true" t="shared" si="10" ref="C33:P33">C34+C35</f>
        <v>165</v>
      </c>
      <c r="D33" s="19">
        <f t="shared" si="10"/>
        <v>190</v>
      </c>
      <c r="E33" s="172">
        <f t="shared" si="10"/>
        <v>0</v>
      </c>
      <c r="F33" s="19">
        <f t="shared" si="10"/>
        <v>194</v>
      </c>
      <c r="G33" s="19">
        <f t="shared" si="10"/>
        <v>200</v>
      </c>
      <c r="H33" s="19">
        <f t="shared" si="10"/>
        <v>195</v>
      </c>
      <c r="I33" s="19">
        <f t="shared" si="10"/>
        <v>190</v>
      </c>
      <c r="J33" s="19">
        <f t="shared" si="10"/>
        <v>200</v>
      </c>
      <c r="K33" s="19">
        <f t="shared" si="10"/>
        <v>225</v>
      </c>
      <c r="L33" s="19">
        <f t="shared" si="10"/>
        <v>209</v>
      </c>
      <c r="M33" s="19">
        <f t="shared" si="10"/>
        <v>210</v>
      </c>
      <c r="N33" s="19">
        <f t="shared" si="10"/>
        <v>175</v>
      </c>
      <c r="O33" s="19">
        <f t="shared" si="10"/>
        <v>175</v>
      </c>
      <c r="P33" s="19">
        <f t="shared" si="10"/>
        <v>200</v>
      </c>
      <c r="Q33" s="19">
        <v>359</v>
      </c>
      <c r="R33" s="19">
        <f>R34+R35</f>
        <v>335</v>
      </c>
      <c r="S33" s="19">
        <f aca="true" t="shared" si="11" ref="S33:AA33">S34+S35</f>
        <v>270</v>
      </c>
      <c r="T33" s="19">
        <f>T34+T35</f>
        <v>270</v>
      </c>
      <c r="U33" s="19">
        <f t="shared" si="11"/>
        <v>368.698</v>
      </c>
      <c r="V33" s="19">
        <f t="shared" si="11"/>
        <v>360</v>
      </c>
      <c r="W33" s="19">
        <v>368.698</v>
      </c>
      <c r="X33" s="19">
        <f t="shared" si="11"/>
        <v>207.009</v>
      </c>
      <c r="Y33" s="19">
        <f t="shared" si="11"/>
        <v>245.535</v>
      </c>
      <c r="Z33" s="19">
        <f t="shared" si="11"/>
        <v>245.764</v>
      </c>
      <c r="AA33" s="19">
        <f t="shared" si="11"/>
        <v>465</v>
      </c>
      <c r="AB33" s="20">
        <f t="shared" si="9"/>
        <v>-0.14948453608247422</v>
      </c>
      <c r="AC33" s="32"/>
      <c r="AD33" s="103"/>
    </row>
    <row r="34" spans="2:30" ht="12">
      <c r="B34" s="30" t="s">
        <v>20</v>
      </c>
      <c r="C34" s="46">
        <v>130</v>
      </c>
      <c r="D34" s="46">
        <v>145</v>
      </c>
      <c r="E34" s="187"/>
      <c r="F34" s="46">
        <v>149</v>
      </c>
      <c r="G34" s="46">
        <v>155</v>
      </c>
      <c r="H34" s="46">
        <v>150</v>
      </c>
      <c r="I34" s="46">
        <v>150</v>
      </c>
      <c r="J34" s="46">
        <v>140</v>
      </c>
      <c r="K34" s="46">
        <v>150</v>
      </c>
      <c r="L34" s="46">
        <v>150</v>
      </c>
      <c r="M34" s="46">
        <v>150</v>
      </c>
      <c r="N34" s="46">
        <v>140</v>
      </c>
      <c r="O34" s="46">
        <v>140</v>
      </c>
      <c r="P34" s="46">
        <v>125</v>
      </c>
      <c r="Q34" s="46">
        <v>127</v>
      </c>
      <c r="R34" s="46">
        <v>100</v>
      </c>
      <c r="S34" s="46">
        <v>130</v>
      </c>
      <c r="T34" s="46">
        <v>100</v>
      </c>
      <c r="U34" s="46">
        <v>212.245</v>
      </c>
      <c r="V34" s="46">
        <v>200</v>
      </c>
      <c r="W34" s="46">
        <v>212.245</v>
      </c>
      <c r="X34" s="46">
        <v>133.009</v>
      </c>
      <c r="Y34" s="46">
        <v>161.625</v>
      </c>
      <c r="Z34" s="46">
        <v>162.064</v>
      </c>
      <c r="AA34" s="46">
        <v>260</v>
      </c>
      <c r="AB34" s="20">
        <f t="shared" si="9"/>
        <v>-0.12751677852348994</v>
      </c>
      <c r="AC34" s="32"/>
      <c r="AD34" s="103"/>
    </row>
    <row r="35" spans="2:30" ht="12">
      <c r="B35" s="30" t="s">
        <v>11</v>
      </c>
      <c r="C35" s="87">
        <v>35</v>
      </c>
      <c r="D35" s="87">
        <v>45</v>
      </c>
      <c r="E35" s="200"/>
      <c r="F35" s="87">
        <v>45</v>
      </c>
      <c r="G35" s="87">
        <v>45</v>
      </c>
      <c r="H35" s="87">
        <v>45</v>
      </c>
      <c r="I35" s="87">
        <v>40</v>
      </c>
      <c r="J35" s="87">
        <v>60</v>
      </c>
      <c r="K35" s="87">
        <v>75</v>
      </c>
      <c r="L35" s="87">
        <v>59</v>
      </c>
      <c r="M35" s="87">
        <v>60</v>
      </c>
      <c r="N35" s="87">
        <v>35</v>
      </c>
      <c r="O35" s="46">
        <v>35</v>
      </c>
      <c r="P35" s="46">
        <v>75</v>
      </c>
      <c r="Q35" s="46">
        <v>232</v>
      </c>
      <c r="R35" s="46">
        <v>235</v>
      </c>
      <c r="S35" s="46">
        <v>140</v>
      </c>
      <c r="T35" s="46">
        <v>170</v>
      </c>
      <c r="U35" s="46">
        <v>156.453</v>
      </c>
      <c r="V35" s="46">
        <v>160</v>
      </c>
      <c r="W35" s="46">
        <v>156.453</v>
      </c>
      <c r="X35" s="46">
        <v>74</v>
      </c>
      <c r="Y35" s="46">
        <v>83.91</v>
      </c>
      <c r="Z35" s="46">
        <v>83.7</v>
      </c>
      <c r="AA35" s="46">
        <v>205</v>
      </c>
      <c r="AB35" s="20">
        <f t="shared" si="9"/>
        <v>-0.2222222222222222</v>
      </c>
      <c r="AC35" s="24"/>
      <c r="AD35" s="103"/>
    </row>
    <row r="36" spans="2:29" ht="12.75" thickBot="1">
      <c r="B36" s="53" t="s">
        <v>21</v>
      </c>
      <c r="C36" s="19">
        <f aca="true" t="shared" si="12" ref="C36:P36">C28+C33</f>
        <v>385</v>
      </c>
      <c r="D36" s="19">
        <f t="shared" si="12"/>
        <v>410</v>
      </c>
      <c r="E36" s="172">
        <f t="shared" si="12"/>
        <v>0</v>
      </c>
      <c r="F36" s="19">
        <f t="shared" si="12"/>
        <v>420</v>
      </c>
      <c r="G36" s="19">
        <f t="shared" si="12"/>
        <v>430</v>
      </c>
      <c r="H36" s="19">
        <f t="shared" si="12"/>
        <v>425</v>
      </c>
      <c r="I36" s="19">
        <f t="shared" si="12"/>
        <v>420</v>
      </c>
      <c r="J36" s="19">
        <f t="shared" si="12"/>
        <v>435</v>
      </c>
      <c r="K36" s="19">
        <f t="shared" si="12"/>
        <v>485</v>
      </c>
      <c r="L36" s="19">
        <f t="shared" si="12"/>
        <v>444</v>
      </c>
      <c r="M36" s="19">
        <f t="shared" si="12"/>
        <v>450</v>
      </c>
      <c r="N36" s="19">
        <f t="shared" si="12"/>
        <v>420</v>
      </c>
      <c r="O36" s="19">
        <f t="shared" si="12"/>
        <v>445</v>
      </c>
      <c r="P36" s="19">
        <f t="shared" si="12"/>
        <v>480</v>
      </c>
      <c r="Q36" s="19">
        <v>559</v>
      </c>
      <c r="R36" s="19">
        <f aca="true" t="shared" si="13" ref="R36:X36">R33+R28</f>
        <v>575</v>
      </c>
      <c r="S36" s="19">
        <f t="shared" si="13"/>
        <v>550</v>
      </c>
      <c r="T36" s="19">
        <f t="shared" si="13"/>
        <v>570</v>
      </c>
      <c r="U36" s="19">
        <f t="shared" si="13"/>
        <v>846.3299999999999</v>
      </c>
      <c r="V36" s="19">
        <f t="shared" si="13"/>
        <v>865</v>
      </c>
      <c r="W36" s="89">
        <v>846.33</v>
      </c>
      <c r="X36" s="19">
        <f t="shared" si="13"/>
        <v>471.009</v>
      </c>
      <c r="Y36" s="19">
        <f>Y28+Y33</f>
        <v>384.312</v>
      </c>
      <c r="Z36" s="19">
        <f>Z28+Z33</f>
        <v>525.664</v>
      </c>
      <c r="AA36" s="19">
        <f>AA28+AA33</f>
        <v>965</v>
      </c>
      <c r="AB36" s="20">
        <f t="shared" si="9"/>
        <v>-0.08333333333333333</v>
      </c>
      <c r="AC36" s="63"/>
    </row>
    <row r="37" spans="2:29" ht="13.5" thickBot="1" thickTop="1">
      <c r="B37" s="64"/>
      <c r="C37" s="64"/>
      <c r="D37" s="64"/>
      <c r="E37" s="201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65"/>
      <c r="S37" s="65"/>
      <c r="T37" s="65"/>
      <c r="U37" s="65"/>
      <c r="V37" s="65"/>
      <c r="W37" s="151"/>
      <c r="X37" s="65"/>
      <c r="Y37" s="65"/>
      <c r="Z37" s="121"/>
      <c r="AA37" s="65"/>
      <c r="AB37" s="20"/>
      <c r="AC37" s="63"/>
    </row>
    <row r="38" spans="2:29" ht="12.75" thickTop="1">
      <c r="B38" s="45" t="s">
        <v>22</v>
      </c>
      <c r="C38" s="122">
        <f>C25-C36</f>
        <v>77</v>
      </c>
      <c r="D38" s="122">
        <f aca="true" t="shared" si="14" ref="C38:P38">D25-D36</f>
        <v>59</v>
      </c>
      <c r="E38" s="202">
        <f t="shared" si="14"/>
        <v>36</v>
      </c>
      <c r="F38" s="122">
        <f t="shared" si="14"/>
        <v>45</v>
      </c>
      <c r="G38" s="122">
        <f t="shared" si="14"/>
        <v>36</v>
      </c>
      <c r="H38" s="122">
        <f t="shared" si="14"/>
        <v>29</v>
      </c>
      <c r="I38" s="122">
        <f t="shared" si="14"/>
        <v>37</v>
      </c>
      <c r="J38" s="122">
        <f t="shared" si="14"/>
        <v>56</v>
      </c>
      <c r="K38" s="122">
        <f t="shared" si="14"/>
        <v>47.639999999999986</v>
      </c>
      <c r="L38" s="122">
        <f t="shared" si="14"/>
        <v>58</v>
      </c>
      <c r="M38" s="122">
        <f t="shared" si="14"/>
        <v>58</v>
      </c>
      <c r="N38" s="122">
        <f t="shared" si="14"/>
        <v>95</v>
      </c>
      <c r="O38" s="122">
        <f t="shared" si="14"/>
        <v>71.19999999999993</v>
      </c>
      <c r="P38" s="122">
        <f t="shared" si="14"/>
        <v>47</v>
      </c>
      <c r="Q38" s="122">
        <v>50</v>
      </c>
      <c r="R38" s="66">
        <f>R25-R36</f>
        <v>48.64999999999998</v>
      </c>
      <c r="S38" s="66">
        <f>S25-S36</f>
        <v>73.64999999999998</v>
      </c>
      <c r="T38" s="66">
        <f>T25-T36</f>
        <v>61.40999999999997</v>
      </c>
      <c r="U38" s="66">
        <f>U40+U39</f>
        <v>83.089</v>
      </c>
      <c r="V38" s="66">
        <f>V25-V36</f>
        <v>77.23199999999997</v>
      </c>
      <c r="W38" s="19">
        <v>83.089</v>
      </c>
      <c r="X38" s="19">
        <f>X40+X39</f>
        <v>34.232</v>
      </c>
      <c r="Y38" s="19">
        <f>SUM(Y39:Y41)</f>
        <v>44.85</v>
      </c>
      <c r="Z38" s="19">
        <f>Z25-Z36</f>
        <v>60.33600000000001</v>
      </c>
      <c r="AA38" s="19">
        <f>AA25-AA36</f>
        <v>77</v>
      </c>
      <c r="AB38" s="20">
        <f>(C38-F38)/F38</f>
        <v>0.7111111111111111</v>
      </c>
      <c r="AC38" s="24"/>
    </row>
    <row r="39" spans="2:29" ht="12">
      <c r="B39" s="30" t="s">
        <v>23</v>
      </c>
      <c r="C39" s="79"/>
      <c r="D39" s="79"/>
      <c r="E39" s="203"/>
      <c r="F39" s="79">
        <v>36</v>
      </c>
      <c r="G39" s="79"/>
      <c r="H39" s="79"/>
      <c r="I39" s="79"/>
      <c r="J39" s="79"/>
      <c r="K39" s="79"/>
      <c r="L39" s="79">
        <v>56</v>
      </c>
      <c r="M39" s="79"/>
      <c r="N39" s="79"/>
      <c r="O39" s="79"/>
      <c r="P39" s="79"/>
      <c r="Q39" s="79">
        <v>47</v>
      </c>
      <c r="R39" s="19"/>
      <c r="S39" s="19"/>
      <c r="T39" s="19"/>
      <c r="U39" s="79">
        <v>77.327</v>
      </c>
      <c r="V39" s="19"/>
      <c r="W39" s="79">
        <v>77.327</v>
      </c>
      <c r="X39" s="79">
        <v>31.405</v>
      </c>
      <c r="Y39" s="79">
        <v>41.9</v>
      </c>
      <c r="Z39" s="79">
        <v>53.923</v>
      </c>
      <c r="AA39" s="19"/>
      <c r="AB39" s="20"/>
      <c r="AC39" s="24"/>
    </row>
    <row r="40" spans="2:29" ht="12">
      <c r="B40" s="30" t="s">
        <v>24</v>
      </c>
      <c r="C40" s="80"/>
      <c r="D40" s="80"/>
      <c r="E40" s="204"/>
      <c r="F40" s="80">
        <v>2</v>
      </c>
      <c r="G40" s="80"/>
      <c r="H40" s="80"/>
      <c r="I40" s="80"/>
      <c r="J40" s="80"/>
      <c r="K40" s="80"/>
      <c r="L40" s="80">
        <v>3</v>
      </c>
      <c r="M40" s="80"/>
      <c r="N40" s="80"/>
      <c r="O40" s="80"/>
      <c r="P40" s="80"/>
      <c r="Q40" s="80">
        <v>3</v>
      </c>
      <c r="R40" s="66"/>
      <c r="S40" s="66"/>
      <c r="T40" s="66"/>
      <c r="U40" s="80">
        <v>5.762</v>
      </c>
      <c r="V40" s="66"/>
      <c r="W40" s="80">
        <v>5.762</v>
      </c>
      <c r="X40" s="80">
        <v>2.827</v>
      </c>
      <c r="Y40" s="80">
        <v>2.95</v>
      </c>
      <c r="Z40" s="80">
        <v>5.664</v>
      </c>
      <c r="AA40" s="66"/>
      <c r="AB40" s="20"/>
      <c r="AC40" s="67"/>
    </row>
    <row r="41" spans="2:29" ht="12.75" thickBot="1">
      <c r="B41" s="68"/>
      <c r="C41" s="123"/>
      <c r="D41" s="123"/>
      <c r="E41" s="205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4"/>
      <c r="AA41" s="123"/>
      <c r="AB41" s="20"/>
      <c r="AC41" s="21"/>
    </row>
    <row r="42" spans="18:29" ht="12.75" thickTop="1">
      <c r="R42" s="73"/>
      <c r="S42" s="73"/>
      <c r="T42" s="73"/>
      <c r="U42" s="73"/>
      <c r="V42" s="73"/>
      <c r="W42" s="152"/>
      <c r="X42" s="74"/>
      <c r="Y42" s="75"/>
      <c r="Z42" s="76"/>
      <c r="AA42" s="76"/>
      <c r="AB42" s="125" t="s">
        <v>26</v>
      </c>
      <c r="AC42" s="21"/>
    </row>
    <row r="43" spans="2:29" ht="12">
      <c r="B43" s="126" t="s">
        <v>101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73"/>
      <c r="S43" s="73"/>
      <c r="T43" s="73"/>
      <c r="U43" s="73"/>
      <c r="V43" s="73"/>
      <c r="W43" s="152"/>
      <c r="X43" s="74"/>
      <c r="Y43" s="75"/>
      <c r="Z43" s="76"/>
      <c r="AA43" s="76"/>
      <c r="AB43" s="76"/>
      <c r="AC43" s="127"/>
    </row>
    <row r="44" spans="2:29" ht="12">
      <c r="B44" s="126" t="s">
        <v>45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8"/>
      <c r="S44" s="128"/>
      <c r="T44" s="128"/>
      <c r="U44" s="128"/>
      <c r="V44" s="128"/>
      <c r="W44" s="153"/>
      <c r="X44" s="128"/>
      <c r="Y44" s="128"/>
      <c r="Z44" s="128"/>
      <c r="AA44" s="76"/>
      <c r="AB44" s="76"/>
      <c r="AC44" s="127"/>
    </row>
    <row r="45" spans="2:29" ht="12">
      <c r="B45" s="126" t="s">
        <v>46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9"/>
      <c r="S45" s="129"/>
      <c r="T45" s="129"/>
      <c r="U45" s="129"/>
      <c r="V45" s="129"/>
      <c r="W45" s="129"/>
      <c r="X45" s="63"/>
      <c r="Y45" s="126"/>
      <c r="Z45" s="76"/>
      <c r="AA45" s="76"/>
      <c r="AB45" s="76"/>
      <c r="AC45" s="127"/>
    </row>
    <row r="46" spans="2:29" ht="12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9"/>
      <c r="S46" s="129"/>
      <c r="T46" s="129"/>
      <c r="U46" s="129"/>
      <c r="V46" s="129"/>
      <c r="W46" s="129"/>
      <c r="X46" s="63"/>
      <c r="Y46" s="126"/>
      <c r="Z46" s="126"/>
      <c r="AA46" s="126"/>
      <c r="AB46" s="130"/>
      <c r="AC46" s="127"/>
    </row>
    <row r="48" spans="18:26" ht="12">
      <c r="R48" s="131"/>
      <c r="S48" s="131"/>
      <c r="T48" s="131"/>
      <c r="U48" s="131"/>
      <c r="V48" s="131"/>
      <c r="W48" s="154"/>
      <c r="X48" s="131"/>
      <c r="Y48" s="131"/>
      <c r="Z48" s="13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F45"/>
  <sheetViews>
    <sheetView workbookViewId="0" topLeftCell="B1">
      <selection activeCell="L46" sqref="L46"/>
    </sheetView>
  </sheetViews>
  <sheetFormatPr defaultColWidth="11.421875" defaultRowHeight="12.75"/>
  <cols>
    <col min="1" max="1" width="50.00390625" style="103" hidden="1" customWidth="1"/>
    <col min="2" max="2" width="53.57421875" style="103" customWidth="1"/>
    <col min="3" max="3" width="9.7109375" style="103" customWidth="1"/>
    <col min="4" max="4" width="11.57421875" style="155" hidden="1" customWidth="1"/>
    <col min="5" max="5" width="11.57421875" style="103" hidden="1" customWidth="1"/>
    <col min="6" max="6" width="9.7109375" style="155" customWidth="1"/>
    <col min="7" max="7" width="10.7109375" style="103" hidden="1" customWidth="1"/>
    <col min="8" max="9" width="12.7109375" style="103" hidden="1" customWidth="1"/>
    <col min="10" max="10" width="14.00390625" style="103" hidden="1" customWidth="1"/>
    <col min="11" max="11" width="0" style="103" hidden="1" customWidth="1"/>
    <col min="12" max="12" width="9.7109375" style="103" customWidth="1"/>
    <col min="13" max="16" width="12.7109375" style="103" hidden="1" customWidth="1"/>
    <col min="17" max="17" width="9.7109375" style="103" customWidth="1"/>
    <col min="18" max="20" width="0" style="103" hidden="1" customWidth="1"/>
    <col min="21" max="21" width="9.7109375" style="103" customWidth="1"/>
    <col min="22" max="23" width="12.7109375" style="103" hidden="1" customWidth="1"/>
    <col min="24" max="28" width="9.7109375" style="103" customWidth="1"/>
    <col min="29" max="29" width="3.140625" style="103" customWidth="1"/>
    <col min="30" max="30" width="9.8515625" style="104" customWidth="1"/>
    <col min="31" max="16384" width="11.421875" style="103" customWidth="1"/>
  </cols>
  <sheetData>
    <row r="1" spans="1:31" ht="24.75">
      <c r="A1" s="192" t="s">
        <v>131</v>
      </c>
      <c r="B1" s="1" t="s">
        <v>47</v>
      </c>
      <c r="C1" s="1"/>
      <c r="D1" s="207"/>
      <c r="E1" s="1"/>
      <c r="F1" s="207"/>
      <c r="G1" s="1"/>
      <c r="H1" s="1"/>
      <c r="I1" s="1"/>
      <c r="J1" s="1"/>
      <c r="K1" s="1"/>
      <c r="L1" s="1"/>
      <c r="M1" s="1"/>
      <c r="N1" s="1"/>
      <c r="O1" s="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  <c r="AE1" s="104"/>
    </row>
    <row r="2" spans="2:31" s="107" customFormat="1" ht="12.75" thickBo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6"/>
      <c r="Y2" s="105"/>
      <c r="Z2" s="105"/>
      <c r="AA2" s="105"/>
      <c r="AB2" s="106"/>
      <c r="AC2" s="106"/>
      <c r="AE2" s="108"/>
    </row>
    <row r="3" spans="2:29" ht="49.5" thickBot="1" thickTop="1">
      <c r="B3" s="7" t="s">
        <v>1</v>
      </c>
      <c r="C3" s="8" t="s">
        <v>160</v>
      </c>
      <c r="D3" s="8" t="s">
        <v>155</v>
      </c>
      <c r="E3" s="168" t="s">
        <v>141</v>
      </c>
      <c r="F3" s="8" t="s">
        <v>152</v>
      </c>
      <c r="G3" s="8" t="s">
        <v>140</v>
      </c>
      <c r="H3" s="8" t="s">
        <v>116</v>
      </c>
      <c r="I3" s="8" t="s">
        <v>113</v>
      </c>
      <c r="J3" s="8" t="s">
        <v>108</v>
      </c>
      <c r="K3" s="8" t="s">
        <v>107</v>
      </c>
      <c r="L3" s="8" t="s">
        <v>139</v>
      </c>
      <c r="M3" s="8" t="s">
        <v>94</v>
      </c>
      <c r="N3" s="8" t="s">
        <v>90</v>
      </c>
      <c r="O3" s="8" t="s">
        <v>84</v>
      </c>
      <c r="P3" s="8" t="s">
        <v>64</v>
      </c>
      <c r="Q3" s="8" t="s">
        <v>154</v>
      </c>
      <c r="R3" s="8" t="s">
        <v>70</v>
      </c>
      <c r="S3" s="8" t="s">
        <v>71</v>
      </c>
      <c r="T3" s="8" t="s">
        <v>72</v>
      </c>
      <c r="U3" s="8" t="s">
        <v>153</v>
      </c>
      <c r="V3" s="8" t="s">
        <v>73</v>
      </c>
      <c r="W3" s="8" t="s">
        <v>74</v>
      </c>
      <c r="X3" s="8" t="s">
        <v>36</v>
      </c>
      <c r="Y3" s="9" t="s">
        <v>53</v>
      </c>
      <c r="Z3" s="8" t="s">
        <v>54</v>
      </c>
      <c r="AA3" s="9" t="s">
        <v>124</v>
      </c>
      <c r="AB3" s="194" t="s">
        <v>150</v>
      </c>
      <c r="AC3" s="10"/>
    </row>
    <row r="4" spans="2:29" ht="13.5" thickBot="1" thickTop="1">
      <c r="B4" s="11"/>
      <c r="C4" s="11"/>
      <c r="D4" s="11"/>
      <c r="E4" s="16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</row>
    <row r="5" spans="2:29" ht="12.75" thickTop="1">
      <c r="B5" s="13" t="s">
        <v>2</v>
      </c>
      <c r="C5" s="14"/>
      <c r="D5" s="14"/>
      <c r="E5" s="17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6"/>
      <c r="AB5" s="17"/>
      <c r="AC5" s="10"/>
    </row>
    <row r="6" spans="1:32" ht="12">
      <c r="A6" s="199"/>
      <c r="B6" s="18" t="s">
        <v>174</v>
      </c>
      <c r="C6" s="19">
        <v>76</v>
      </c>
      <c r="D6" s="19">
        <v>77</v>
      </c>
      <c r="E6" s="172">
        <v>71</v>
      </c>
      <c r="F6" s="19">
        <v>68</v>
      </c>
      <c r="G6" s="19">
        <v>71</v>
      </c>
      <c r="H6" s="19">
        <v>68</v>
      </c>
      <c r="I6" s="19">
        <v>68</v>
      </c>
      <c r="J6" s="19">
        <v>67</v>
      </c>
      <c r="K6" s="19">
        <v>63</v>
      </c>
      <c r="L6" s="19">
        <v>60</v>
      </c>
      <c r="M6" s="19">
        <v>60</v>
      </c>
      <c r="N6" s="19">
        <v>64</v>
      </c>
      <c r="O6" s="19">
        <v>61</v>
      </c>
      <c r="P6" s="19">
        <v>61</v>
      </c>
      <c r="Q6" s="19">
        <v>92</v>
      </c>
      <c r="R6" s="19">
        <v>92</v>
      </c>
      <c r="S6" s="19">
        <v>91.449</v>
      </c>
      <c r="T6" s="19">
        <v>92.059</v>
      </c>
      <c r="U6" s="19">
        <v>150</v>
      </c>
      <c r="V6" s="19">
        <v>150</v>
      </c>
      <c r="W6" s="19">
        <v>131</v>
      </c>
      <c r="X6" s="19">
        <v>87</v>
      </c>
      <c r="Y6" s="19">
        <v>61</v>
      </c>
      <c r="Z6" s="19">
        <v>53</v>
      </c>
      <c r="AA6" s="19">
        <v>78</v>
      </c>
      <c r="AB6" s="20">
        <f>(C6-F6)/F6</f>
        <v>0.11764705882352941</v>
      </c>
      <c r="AC6" s="21"/>
      <c r="AE6" s="104"/>
      <c r="AF6" s="104"/>
    </row>
    <row r="7" spans="2:32" ht="12">
      <c r="B7" s="110"/>
      <c r="C7" s="19"/>
      <c r="D7" s="19"/>
      <c r="E7" s="173"/>
      <c r="F7" s="1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0"/>
      <c r="AC7" s="24"/>
      <c r="AE7" s="132"/>
      <c r="AF7" s="133"/>
    </row>
    <row r="8" spans="2:32" ht="12">
      <c r="B8" s="18" t="s">
        <v>175</v>
      </c>
      <c r="C8" s="211">
        <v>3.72</v>
      </c>
      <c r="D8" s="211">
        <v>3.7</v>
      </c>
      <c r="E8" s="174">
        <v>4.02</v>
      </c>
      <c r="F8" s="211">
        <v>3.56</v>
      </c>
      <c r="G8" s="26">
        <v>3.6</v>
      </c>
      <c r="H8" s="26">
        <v>3.55</v>
      </c>
      <c r="I8" s="26">
        <v>3.542</v>
      </c>
      <c r="J8" s="26">
        <v>4.03</v>
      </c>
      <c r="K8" s="26">
        <v>4.5</v>
      </c>
      <c r="L8" s="26">
        <v>4.53</v>
      </c>
      <c r="M8" s="26">
        <v>4.58</v>
      </c>
      <c r="N8" s="26">
        <v>4.8</v>
      </c>
      <c r="O8" s="26">
        <v>5</v>
      </c>
      <c r="P8" s="26">
        <v>4.7</v>
      </c>
      <c r="Q8" s="26">
        <v>3.77</v>
      </c>
      <c r="R8" s="26">
        <v>3.7</v>
      </c>
      <c r="S8" s="26">
        <f>S10/S6</f>
        <v>3.761692309374624</v>
      </c>
      <c r="T8" s="26">
        <f>T10/T6</f>
        <v>3.8493792024679827</v>
      </c>
      <c r="U8" s="26">
        <f>U10/U6</f>
        <v>3.1933333333333334</v>
      </c>
      <c r="V8" s="26">
        <f aca="true" t="shared" si="0" ref="V8:AA8">V10/V6</f>
        <v>3.1866666666666665</v>
      </c>
      <c r="W8" s="26">
        <f t="shared" si="0"/>
        <v>3.8473282442748094</v>
      </c>
      <c r="X8" s="26">
        <f t="shared" si="0"/>
        <v>5.011494252873563</v>
      </c>
      <c r="Y8" s="26">
        <f t="shared" si="0"/>
        <v>5.213114754098361</v>
      </c>
      <c r="Z8" s="26">
        <f t="shared" si="0"/>
        <v>4.528301886792453</v>
      </c>
      <c r="AA8" s="26">
        <f t="shared" si="0"/>
        <v>3.717948717948718</v>
      </c>
      <c r="AB8" s="20">
        <f>(C8-F8)/F8</f>
        <v>0.04494382022471914</v>
      </c>
      <c r="AC8" s="27"/>
      <c r="AE8" s="132"/>
      <c r="AF8" s="133"/>
    </row>
    <row r="9" spans="2:32" ht="12">
      <c r="B9" s="113"/>
      <c r="C9" s="19"/>
      <c r="D9" s="19"/>
      <c r="E9" s="175"/>
      <c r="F9" s="1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0"/>
      <c r="AC9" s="27"/>
      <c r="AE9" s="132"/>
      <c r="AF9" s="133"/>
    </row>
    <row r="10" spans="2:32" ht="12">
      <c r="B10" s="18" t="s">
        <v>176</v>
      </c>
      <c r="C10" s="19">
        <v>282</v>
      </c>
      <c r="D10" s="19">
        <v>280</v>
      </c>
      <c r="E10" s="172">
        <v>285.42</v>
      </c>
      <c r="F10" s="19">
        <v>242</v>
      </c>
      <c r="G10" s="19">
        <v>254</v>
      </c>
      <c r="H10" s="19">
        <v>241</v>
      </c>
      <c r="I10" s="19">
        <v>241</v>
      </c>
      <c r="J10" s="19">
        <v>271</v>
      </c>
      <c r="K10" s="19">
        <v>283.5</v>
      </c>
      <c r="L10" s="19">
        <v>274</v>
      </c>
      <c r="M10" s="19">
        <f>M6*M8</f>
        <v>274.8</v>
      </c>
      <c r="N10" s="19">
        <f>N6*N8</f>
        <v>307.2</v>
      </c>
      <c r="O10" s="19">
        <v>305</v>
      </c>
      <c r="P10" s="19">
        <f>P6*P8</f>
        <v>286.7</v>
      </c>
      <c r="Q10" s="19">
        <f>Q6*Q8</f>
        <v>346.84</v>
      </c>
      <c r="R10" s="19">
        <f>R6*R8</f>
        <v>340.40000000000003</v>
      </c>
      <c r="S10" s="19">
        <v>344.003</v>
      </c>
      <c r="T10" s="19">
        <v>354.37</v>
      </c>
      <c r="U10" s="19">
        <v>479</v>
      </c>
      <c r="V10" s="19">
        <v>478</v>
      </c>
      <c r="W10" s="19">
        <v>504</v>
      </c>
      <c r="X10" s="19">
        <v>436</v>
      </c>
      <c r="Y10" s="19">
        <v>318</v>
      </c>
      <c r="Z10" s="19">
        <v>240</v>
      </c>
      <c r="AA10" s="19">
        <v>290</v>
      </c>
      <c r="AB10" s="20">
        <f>(C10-F10)/F10</f>
        <v>0.1652892561983471</v>
      </c>
      <c r="AC10" s="24"/>
      <c r="AE10" s="132"/>
      <c r="AF10" s="133"/>
    </row>
    <row r="11" spans="2:32" ht="12">
      <c r="B11" s="30" t="s">
        <v>3</v>
      </c>
      <c r="C11" s="79">
        <f aca="true" t="shared" si="1" ref="C11:X11">C10-C19</f>
        <v>70</v>
      </c>
      <c r="D11" s="19">
        <f t="shared" si="1"/>
        <v>67</v>
      </c>
      <c r="E11" s="176">
        <f t="shared" si="1"/>
        <v>285.42</v>
      </c>
      <c r="F11" s="79">
        <f t="shared" si="1"/>
        <v>42</v>
      </c>
      <c r="G11" s="31">
        <f t="shared" si="1"/>
        <v>46</v>
      </c>
      <c r="H11" s="31">
        <f t="shared" si="1"/>
        <v>45</v>
      </c>
      <c r="I11" s="31">
        <f t="shared" si="1"/>
        <v>46</v>
      </c>
      <c r="J11" s="31">
        <f t="shared" si="1"/>
        <v>46</v>
      </c>
      <c r="K11" s="31">
        <f t="shared" si="1"/>
        <v>56.69999999999999</v>
      </c>
      <c r="L11" s="31">
        <f t="shared" si="1"/>
        <v>45</v>
      </c>
      <c r="M11" s="31">
        <f t="shared" si="1"/>
        <v>41.80000000000001</v>
      </c>
      <c r="N11" s="31">
        <f t="shared" si="1"/>
        <v>74.19999999999999</v>
      </c>
      <c r="O11" s="31">
        <f t="shared" si="1"/>
        <v>71</v>
      </c>
      <c r="P11" s="31">
        <f t="shared" si="1"/>
        <v>51.69999999999999</v>
      </c>
      <c r="Q11" s="31">
        <f t="shared" si="1"/>
        <v>77.83999999999997</v>
      </c>
      <c r="R11" s="31">
        <f t="shared" si="1"/>
        <v>69.40000000000003</v>
      </c>
      <c r="S11" s="31">
        <f t="shared" si="1"/>
        <v>58.53299999999996</v>
      </c>
      <c r="T11" s="31">
        <f t="shared" si="1"/>
        <v>67.34000000000003</v>
      </c>
      <c r="U11" s="31">
        <f t="shared" si="1"/>
        <v>77.92500000000001</v>
      </c>
      <c r="V11" s="31">
        <f t="shared" si="1"/>
        <v>75</v>
      </c>
      <c r="W11" s="31">
        <f t="shared" si="1"/>
        <v>68</v>
      </c>
      <c r="X11" s="31">
        <f t="shared" si="1"/>
        <v>51</v>
      </c>
      <c r="Y11" s="31">
        <f>Y10-Y19</f>
        <v>37.641999999999996</v>
      </c>
      <c r="Z11" s="31">
        <f>Z10-Z19</f>
        <v>47</v>
      </c>
      <c r="AA11" s="31">
        <f>AA10-AA19</f>
        <v>52</v>
      </c>
      <c r="AB11" s="20">
        <f>(C11-F11)/F11</f>
        <v>0.6666666666666666</v>
      </c>
      <c r="AC11" s="32"/>
      <c r="AE11" s="132"/>
      <c r="AF11" s="133"/>
    </row>
    <row r="12" spans="2:32" ht="12">
      <c r="B12" s="33" t="s">
        <v>4</v>
      </c>
      <c r="C12" s="31">
        <f aca="true" t="shared" si="2" ref="C12:X12">C10-C19</f>
        <v>70</v>
      </c>
      <c r="D12" s="31">
        <f t="shared" si="2"/>
        <v>67</v>
      </c>
      <c r="E12" s="176">
        <f t="shared" si="2"/>
        <v>285.42</v>
      </c>
      <c r="F12" s="31">
        <f t="shared" si="2"/>
        <v>42</v>
      </c>
      <c r="G12" s="31">
        <f t="shared" si="2"/>
        <v>46</v>
      </c>
      <c r="H12" s="31">
        <f t="shared" si="2"/>
        <v>45</v>
      </c>
      <c r="I12" s="31">
        <f t="shared" si="2"/>
        <v>46</v>
      </c>
      <c r="J12" s="31">
        <f t="shared" si="2"/>
        <v>46</v>
      </c>
      <c r="K12" s="31">
        <f t="shared" si="2"/>
        <v>56.69999999999999</v>
      </c>
      <c r="L12" s="31">
        <f t="shared" si="2"/>
        <v>45</v>
      </c>
      <c r="M12" s="31">
        <f t="shared" si="2"/>
        <v>41.80000000000001</v>
      </c>
      <c r="N12" s="31">
        <f t="shared" si="2"/>
        <v>74.19999999999999</v>
      </c>
      <c r="O12" s="31">
        <f t="shared" si="2"/>
        <v>71</v>
      </c>
      <c r="P12" s="31">
        <f t="shared" si="2"/>
        <v>51.69999999999999</v>
      </c>
      <c r="Q12" s="31">
        <f t="shared" si="2"/>
        <v>77.83999999999997</v>
      </c>
      <c r="R12" s="31">
        <f t="shared" si="2"/>
        <v>69.40000000000003</v>
      </c>
      <c r="S12" s="31">
        <f t="shared" si="2"/>
        <v>58.53299999999996</v>
      </c>
      <c r="T12" s="31">
        <f t="shared" si="2"/>
        <v>67.34000000000003</v>
      </c>
      <c r="U12" s="31">
        <f t="shared" si="2"/>
        <v>77.92500000000001</v>
      </c>
      <c r="V12" s="31">
        <f t="shared" si="2"/>
        <v>75</v>
      </c>
      <c r="W12" s="31">
        <f t="shared" si="2"/>
        <v>68</v>
      </c>
      <c r="X12" s="31">
        <f t="shared" si="2"/>
        <v>51</v>
      </c>
      <c r="Y12" s="31">
        <f>Y10-Y19</f>
        <v>37.641999999999996</v>
      </c>
      <c r="Z12" s="31">
        <f>Z10-Z19</f>
        <v>47</v>
      </c>
      <c r="AA12" s="31">
        <f>AA10-AA19</f>
        <v>52</v>
      </c>
      <c r="AB12" s="20"/>
      <c r="AC12" s="34"/>
      <c r="AE12" s="132"/>
      <c r="AF12" s="133"/>
    </row>
    <row r="13" spans="2:32" ht="12">
      <c r="B13" s="33"/>
      <c r="C13" s="35"/>
      <c r="D13" s="35"/>
      <c r="E13" s="177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  <c r="AA13" s="37"/>
      <c r="AB13" s="20"/>
      <c r="AC13" s="38"/>
      <c r="AE13" s="132"/>
      <c r="AF13" s="133"/>
    </row>
    <row r="14" spans="2:32" ht="12">
      <c r="B14" s="39" t="s">
        <v>157</v>
      </c>
      <c r="C14" s="40">
        <v>161</v>
      </c>
      <c r="D14" s="40"/>
      <c r="E14" s="178"/>
      <c r="F14" s="40"/>
      <c r="G14" s="40">
        <v>188</v>
      </c>
      <c r="H14" s="40">
        <v>169</v>
      </c>
      <c r="I14" s="40">
        <v>155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>
        <v>376</v>
      </c>
      <c r="W14" s="40"/>
      <c r="X14" s="40"/>
      <c r="Y14" s="40"/>
      <c r="Z14" s="40"/>
      <c r="AA14" s="40"/>
      <c r="AB14" s="20"/>
      <c r="AC14" s="38"/>
      <c r="AE14" s="134"/>
      <c r="AF14" s="135"/>
    </row>
    <row r="15" spans="2:32" ht="12">
      <c r="B15" s="39" t="s">
        <v>89</v>
      </c>
      <c r="C15" s="41">
        <f>C14/C10</f>
        <v>0.5709219858156028</v>
      </c>
      <c r="D15" s="41"/>
      <c r="E15" s="179"/>
      <c r="F15" s="41"/>
      <c r="G15" s="41">
        <f>G14/G10</f>
        <v>0.7401574803149606</v>
      </c>
      <c r="H15" s="41">
        <f>H14/H10</f>
        <v>0.7012448132780082</v>
      </c>
      <c r="I15" s="41">
        <f>I14/I10</f>
        <v>0.6431535269709544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>
        <f>V14/V19</f>
        <v>0.9330024813895782</v>
      </c>
      <c r="W15" s="41"/>
      <c r="X15" s="41"/>
      <c r="Y15" s="41"/>
      <c r="Z15" s="41"/>
      <c r="AA15" s="41"/>
      <c r="AB15" s="20"/>
      <c r="AC15" s="24"/>
      <c r="AE15" s="134"/>
      <c r="AF15" s="135"/>
    </row>
    <row r="16" spans="2:32" ht="12">
      <c r="B16" s="39" t="s">
        <v>127</v>
      </c>
      <c r="C16" s="41">
        <f>C14/C19</f>
        <v>0.7594339622641509</v>
      </c>
      <c r="D16" s="41"/>
      <c r="E16" s="180"/>
      <c r="F16" s="41"/>
      <c r="G16" s="41">
        <f>G14/G19</f>
        <v>0.9038461538461539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37"/>
      <c r="AB16" s="20"/>
      <c r="AC16" s="44"/>
      <c r="AE16" s="134"/>
      <c r="AF16" s="135"/>
    </row>
    <row r="17" spans="2:32" ht="12">
      <c r="B17" s="45" t="s">
        <v>5</v>
      </c>
      <c r="C17" s="42"/>
      <c r="D17" s="42"/>
      <c r="E17" s="180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37"/>
      <c r="AB17" s="20"/>
      <c r="AC17" s="27"/>
      <c r="AE17" s="134"/>
      <c r="AF17" s="135"/>
    </row>
    <row r="18" spans="2:32" ht="12">
      <c r="B18" s="18" t="s">
        <v>6</v>
      </c>
      <c r="C18" s="96">
        <v>19</v>
      </c>
      <c r="D18" s="96">
        <v>19</v>
      </c>
      <c r="E18" s="181">
        <v>26</v>
      </c>
      <c r="F18" s="96">
        <v>15</v>
      </c>
      <c r="G18" s="96">
        <v>15</v>
      </c>
      <c r="H18" s="96">
        <v>15</v>
      </c>
      <c r="I18" s="96">
        <v>15</v>
      </c>
      <c r="J18" s="96">
        <f>L38</f>
        <v>15</v>
      </c>
      <c r="K18" s="96">
        <v>27</v>
      </c>
      <c r="L18" s="96">
        <f>Q38</f>
        <v>25</v>
      </c>
      <c r="M18" s="96">
        <v>25</v>
      </c>
      <c r="N18" s="96">
        <v>25</v>
      </c>
      <c r="O18" s="96">
        <v>25</v>
      </c>
      <c r="P18" s="96">
        <v>25</v>
      </c>
      <c r="Q18" s="96">
        <v>45</v>
      </c>
      <c r="R18" s="96">
        <v>45</v>
      </c>
      <c r="S18" s="96">
        <v>45</v>
      </c>
      <c r="T18" s="96">
        <v>45</v>
      </c>
      <c r="U18" s="96">
        <f>X38</f>
        <v>41.246</v>
      </c>
      <c r="V18" s="96">
        <f>X38</f>
        <v>41.246</v>
      </c>
      <c r="W18" s="96">
        <v>40</v>
      </c>
      <c r="X18" s="96">
        <f>Y38</f>
        <v>18.358000000000004</v>
      </c>
      <c r="Y18" s="96">
        <f>Z38</f>
        <v>10</v>
      </c>
      <c r="Z18" s="97">
        <f>AA38</f>
        <v>40</v>
      </c>
      <c r="AA18" s="46">
        <v>41</v>
      </c>
      <c r="AB18" s="20">
        <f>(C18-F18)/F18</f>
        <v>0.26666666666666666</v>
      </c>
      <c r="AC18" s="32"/>
      <c r="AE18" s="134"/>
      <c r="AF18" s="135"/>
    </row>
    <row r="19" spans="2:32" ht="12">
      <c r="B19" s="18" t="s">
        <v>7</v>
      </c>
      <c r="C19" s="97">
        <v>212</v>
      </c>
      <c r="D19" s="97">
        <v>213</v>
      </c>
      <c r="E19" s="182"/>
      <c r="F19" s="97">
        <v>200</v>
      </c>
      <c r="G19" s="97">
        <v>208</v>
      </c>
      <c r="H19" s="97">
        <v>196</v>
      </c>
      <c r="I19" s="97">
        <v>195</v>
      </c>
      <c r="J19" s="97">
        <v>225</v>
      </c>
      <c r="K19" s="97">
        <v>226.8</v>
      </c>
      <c r="L19" s="97">
        <v>229</v>
      </c>
      <c r="M19" s="97">
        <v>233</v>
      </c>
      <c r="N19" s="97">
        <v>233</v>
      </c>
      <c r="O19" s="97">
        <v>234</v>
      </c>
      <c r="P19" s="97">
        <v>235</v>
      </c>
      <c r="Q19" s="97">
        <v>269</v>
      </c>
      <c r="R19" s="97">
        <v>271</v>
      </c>
      <c r="S19" s="97">
        <v>285.47</v>
      </c>
      <c r="T19" s="97">
        <v>287.03</v>
      </c>
      <c r="U19" s="97">
        <v>401.075</v>
      </c>
      <c r="V19" s="97">
        <v>403</v>
      </c>
      <c r="W19" s="97">
        <v>436</v>
      </c>
      <c r="X19" s="97">
        <v>385</v>
      </c>
      <c r="Y19" s="97">
        <v>280.358</v>
      </c>
      <c r="Z19" s="97">
        <v>193</v>
      </c>
      <c r="AA19" s="46">
        <v>238</v>
      </c>
      <c r="AB19" s="20">
        <f>(C19-F19)/F19</f>
        <v>0.06</v>
      </c>
      <c r="AC19" s="32"/>
      <c r="AE19" s="136"/>
      <c r="AF19" s="137"/>
    </row>
    <row r="20" spans="2:32" ht="12">
      <c r="B20" s="39" t="s">
        <v>126</v>
      </c>
      <c r="C20" s="156">
        <f>C19/C10</f>
        <v>0.75177304964539</v>
      </c>
      <c r="D20" s="156">
        <f>D19/D10</f>
        <v>0.7607142857142857</v>
      </c>
      <c r="E20" s="183"/>
      <c r="F20" s="156">
        <f>F19/F10</f>
        <v>0.8264462809917356</v>
      </c>
      <c r="G20" s="156">
        <f>G19/G10</f>
        <v>0.8188976377952756</v>
      </c>
      <c r="H20" s="156">
        <f>H19/H10</f>
        <v>0.8132780082987552</v>
      </c>
      <c r="I20" s="156">
        <f>I19/I10</f>
        <v>0.8091286307053942</v>
      </c>
      <c r="J20" s="156">
        <f>J19/J10</f>
        <v>0.8302583025830258</v>
      </c>
      <c r="K20" s="156"/>
      <c r="L20" s="156">
        <f>L19/L10</f>
        <v>0.8357664233576643</v>
      </c>
      <c r="M20" s="156">
        <f>M19/M10</f>
        <v>0.8478893740902474</v>
      </c>
      <c r="N20" s="156">
        <f>N19/N10</f>
        <v>0.7584635416666667</v>
      </c>
      <c r="O20" s="156"/>
      <c r="P20" s="97"/>
      <c r="Q20" s="156">
        <f>Q19/Q10</f>
        <v>0.7755737515857456</v>
      </c>
      <c r="R20" s="97"/>
      <c r="S20" s="97"/>
      <c r="T20" s="97"/>
      <c r="U20" s="156">
        <f>U19/U10</f>
        <v>0.8373173277661795</v>
      </c>
      <c r="V20" s="97"/>
      <c r="W20" s="97"/>
      <c r="X20" s="156">
        <f>X19/X10</f>
        <v>0.8830275229357798</v>
      </c>
      <c r="Y20" s="156">
        <f>Y19/Y10</f>
        <v>0.8816289308176101</v>
      </c>
      <c r="Z20" s="156">
        <f>Z19/Z10</f>
        <v>0.8041666666666667</v>
      </c>
      <c r="AA20" s="156">
        <f>AA19/AA10</f>
        <v>0.8206896551724138</v>
      </c>
      <c r="AB20" s="20">
        <f>(C20-F20)/F20</f>
        <v>-0.09035460992907807</v>
      </c>
      <c r="AC20" s="32"/>
      <c r="AE20" s="136"/>
      <c r="AF20" s="137"/>
    </row>
    <row r="21" spans="2:32" ht="12">
      <c r="B21" s="163" t="s">
        <v>128</v>
      </c>
      <c r="C21" s="148"/>
      <c r="D21" s="148"/>
      <c r="E21" s="184"/>
      <c r="F21" s="148">
        <v>-15</v>
      </c>
      <c r="G21" s="148">
        <v>-10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>
        <v>9</v>
      </c>
      <c r="Y21" s="47">
        <v>6</v>
      </c>
      <c r="Z21" s="48">
        <v>8</v>
      </c>
      <c r="AA21" s="46">
        <v>8</v>
      </c>
      <c r="AB21" s="20"/>
      <c r="AC21" s="24"/>
      <c r="AE21" s="136"/>
      <c r="AF21" s="137"/>
    </row>
    <row r="22" spans="2:32" ht="12">
      <c r="B22" s="18" t="s">
        <v>82</v>
      </c>
      <c r="C22" s="42">
        <f aca="true" t="shared" si="3" ref="C22:P22">C23+C24</f>
        <v>18</v>
      </c>
      <c r="D22" s="42">
        <f t="shared" si="3"/>
        <v>15</v>
      </c>
      <c r="E22" s="180">
        <v>0</v>
      </c>
      <c r="F22" s="42">
        <f t="shared" si="3"/>
        <v>15</v>
      </c>
      <c r="G22" s="42">
        <f t="shared" si="3"/>
        <v>15</v>
      </c>
      <c r="H22" s="42">
        <f t="shared" si="3"/>
        <v>15</v>
      </c>
      <c r="I22" s="42">
        <f t="shared" si="3"/>
        <v>12</v>
      </c>
      <c r="J22" s="42">
        <f t="shared" si="3"/>
        <v>10</v>
      </c>
      <c r="K22" s="42">
        <f t="shared" si="3"/>
        <v>10</v>
      </c>
      <c r="L22" s="42">
        <f t="shared" si="3"/>
        <v>12</v>
      </c>
      <c r="M22" s="42">
        <f t="shared" si="3"/>
        <v>11</v>
      </c>
      <c r="N22" s="42">
        <f t="shared" si="3"/>
        <v>11</v>
      </c>
      <c r="O22" s="42">
        <f t="shared" si="3"/>
        <v>8</v>
      </c>
      <c r="P22" s="42">
        <f t="shared" si="3"/>
        <v>6</v>
      </c>
      <c r="Q22" s="42">
        <v>6</v>
      </c>
      <c r="R22" s="42">
        <f>R23+R24</f>
        <v>5</v>
      </c>
      <c r="S22" s="42">
        <f>S23+S24</f>
        <v>5</v>
      </c>
      <c r="T22" s="42">
        <f>T23+T24</f>
        <v>4</v>
      </c>
      <c r="U22" s="96">
        <f>U24+U23</f>
        <v>4.243</v>
      </c>
      <c r="V22" s="42">
        <f aca="true" t="shared" si="4" ref="V22:AA22">V23+V24</f>
        <v>2</v>
      </c>
      <c r="W22" s="42">
        <f t="shared" si="4"/>
        <v>2</v>
      </c>
      <c r="X22" s="96">
        <f t="shared" si="4"/>
        <v>1.9327</v>
      </c>
      <c r="Y22" s="42">
        <f t="shared" si="4"/>
        <v>3</v>
      </c>
      <c r="Z22" s="42">
        <f t="shared" si="4"/>
        <v>7</v>
      </c>
      <c r="AA22" s="35">
        <f t="shared" si="4"/>
        <v>6</v>
      </c>
      <c r="AB22" s="20">
        <f>(C22-F22)/F22</f>
        <v>0.2</v>
      </c>
      <c r="AC22" s="32"/>
      <c r="AE22" s="134"/>
      <c r="AF22" s="135"/>
    </row>
    <row r="23" spans="2:32" ht="12">
      <c r="B23" s="163" t="s">
        <v>48</v>
      </c>
      <c r="C23" s="35">
        <v>17</v>
      </c>
      <c r="D23" s="35">
        <v>14</v>
      </c>
      <c r="E23" s="177"/>
      <c r="F23" s="35">
        <v>14</v>
      </c>
      <c r="G23" s="35">
        <v>14</v>
      </c>
      <c r="H23" s="35">
        <v>14</v>
      </c>
      <c r="I23" s="35">
        <v>11</v>
      </c>
      <c r="J23" s="35">
        <v>9</v>
      </c>
      <c r="K23" s="35">
        <v>9</v>
      </c>
      <c r="L23" s="35">
        <v>11</v>
      </c>
      <c r="M23" s="35">
        <v>10</v>
      </c>
      <c r="N23" s="35">
        <v>10</v>
      </c>
      <c r="O23" s="35">
        <v>7</v>
      </c>
      <c r="P23" s="35">
        <v>5</v>
      </c>
      <c r="Q23" s="35">
        <v>5</v>
      </c>
      <c r="R23" s="35">
        <v>4</v>
      </c>
      <c r="S23" s="35">
        <v>4</v>
      </c>
      <c r="T23" s="35">
        <v>3</v>
      </c>
      <c r="U23" s="31">
        <v>3.806</v>
      </c>
      <c r="V23" s="35">
        <v>1</v>
      </c>
      <c r="W23" s="35">
        <v>1</v>
      </c>
      <c r="X23" s="31">
        <v>1.465</v>
      </c>
      <c r="Y23" s="35">
        <v>2</v>
      </c>
      <c r="Z23" s="35">
        <v>7</v>
      </c>
      <c r="AA23" s="35">
        <v>6</v>
      </c>
      <c r="AB23" s="20">
        <f>(C23-F23)/F23</f>
        <v>0.21428571428571427</v>
      </c>
      <c r="AC23" s="32"/>
      <c r="AE23" s="134"/>
      <c r="AF23" s="137"/>
    </row>
    <row r="24" spans="2:30" ht="12">
      <c r="B24" s="163" t="s">
        <v>11</v>
      </c>
      <c r="C24" s="35">
        <v>1</v>
      </c>
      <c r="D24" s="35">
        <v>1</v>
      </c>
      <c r="E24" s="177"/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U24" s="31">
        <v>0.437</v>
      </c>
      <c r="V24" s="35">
        <v>1</v>
      </c>
      <c r="W24" s="35">
        <v>1</v>
      </c>
      <c r="X24" s="31">
        <v>0.4677</v>
      </c>
      <c r="Y24" s="35">
        <v>1</v>
      </c>
      <c r="Z24" s="35">
        <v>0</v>
      </c>
      <c r="AA24" s="35">
        <v>0</v>
      </c>
      <c r="AB24" s="20">
        <f>(C24-F24)/F24</f>
        <v>0</v>
      </c>
      <c r="AC24" s="24"/>
      <c r="AD24" s="103"/>
    </row>
    <row r="25" spans="2:30" ht="12.75" thickBot="1">
      <c r="B25" s="53" t="s">
        <v>12</v>
      </c>
      <c r="C25" s="19">
        <f aca="true" t="shared" si="5" ref="C25:P25">C18+C19+C22</f>
        <v>249</v>
      </c>
      <c r="D25" s="19">
        <f t="shared" si="5"/>
        <v>247</v>
      </c>
      <c r="E25" s="172"/>
      <c r="F25" s="19">
        <f>F18+F19+F22+F21</f>
        <v>215</v>
      </c>
      <c r="G25" s="19">
        <f>G18+G19+G22+G21</f>
        <v>228</v>
      </c>
      <c r="H25" s="19">
        <f t="shared" si="5"/>
        <v>226</v>
      </c>
      <c r="I25" s="19">
        <f t="shared" si="5"/>
        <v>222</v>
      </c>
      <c r="J25" s="19">
        <f t="shared" si="5"/>
        <v>250</v>
      </c>
      <c r="K25" s="19">
        <f t="shared" si="5"/>
        <v>263.8</v>
      </c>
      <c r="L25" s="19">
        <f t="shared" si="5"/>
        <v>266</v>
      </c>
      <c r="M25" s="19">
        <f t="shared" si="5"/>
        <v>269</v>
      </c>
      <c r="N25" s="19">
        <f t="shared" si="5"/>
        <v>269</v>
      </c>
      <c r="O25" s="19">
        <f t="shared" si="5"/>
        <v>267</v>
      </c>
      <c r="P25" s="19">
        <f t="shared" si="5"/>
        <v>266</v>
      </c>
      <c r="Q25" s="19">
        <v>320</v>
      </c>
      <c r="R25" s="19">
        <f>R18+R19+R22</f>
        <v>321</v>
      </c>
      <c r="S25" s="19">
        <f>S18+S19+S22</f>
        <v>335.47</v>
      </c>
      <c r="T25" s="19">
        <f>T18+T19+T22</f>
        <v>336.03</v>
      </c>
      <c r="U25" s="19">
        <f>U18+U19+U22</f>
        <v>446.56399999999996</v>
      </c>
      <c r="V25" s="19">
        <f aca="true" t="shared" si="6" ref="V25:AA25">V18+V19+V22</f>
        <v>446.246</v>
      </c>
      <c r="W25" s="19">
        <f t="shared" si="6"/>
        <v>478</v>
      </c>
      <c r="X25" s="19">
        <f t="shared" si="6"/>
        <v>405.2907</v>
      </c>
      <c r="Y25" s="19">
        <f t="shared" si="6"/>
        <v>293.358</v>
      </c>
      <c r="Z25" s="19">
        <f t="shared" si="6"/>
        <v>240</v>
      </c>
      <c r="AA25" s="19">
        <f t="shared" si="6"/>
        <v>285</v>
      </c>
      <c r="AB25" s="20">
        <f>(C25-F25)/F25</f>
        <v>0.15813953488372093</v>
      </c>
      <c r="AC25" s="24"/>
      <c r="AD25" s="103"/>
    </row>
    <row r="26" spans="2:30" ht="13.5" thickBot="1" thickTop="1">
      <c r="B26" s="54"/>
      <c r="C26" s="55"/>
      <c r="D26" s="55"/>
      <c r="E26" s="18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7"/>
      <c r="Z26" s="58"/>
      <c r="AA26" s="58"/>
      <c r="AB26" s="20"/>
      <c r="AC26" s="24"/>
      <c r="AD26" s="103"/>
    </row>
    <row r="27" spans="2:30" ht="12.75" thickTop="1">
      <c r="B27" s="45" t="s">
        <v>13</v>
      </c>
      <c r="C27" s="59"/>
      <c r="D27" s="59"/>
      <c r="E27" s="186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61"/>
      <c r="Z27" s="62"/>
      <c r="AA27" s="62"/>
      <c r="AB27" s="20"/>
      <c r="AC27" s="24"/>
      <c r="AD27" s="103"/>
    </row>
    <row r="28" spans="2:30" ht="12">
      <c r="B28" s="18" t="s">
        <v>14</v>
      </c>
      <c r="C28" s="19">
        <f aca="true" t="shared" si="7" ref="C28:AA28">C29+C30+C31+C32</f>
        <v>42</v>
      </c>
      <c r="D28" s="19">
        <f t="shared" si="7"/>
        <v>40</v>
      </c>
      <c r="E28" s="172">
        <v>0</v>
      </c>
      <c r="F28" s="19">
        <f t="shared" si="7"/>
        <v>39</v>
      </c>
      <c r="G28" s="19">
        <f t="shared" si="7"/>
        <v>37</v>
      </c>
      <c r="H28" s="19">
        <f t="shared" si="7"/>
        <v>34</v>
      </c>
      <c r="I28" s="19">
        <f t="shared" si="7"/>
        <v>37</v>
      </c>
      <c r="J28" s="19">
        <f t="shared" si="7"/>
        <v>42</v>
      </c>
      <c r="K28" s="19">
        <f t="shared" si="7"/>
        <v>32</v>
      </c>
      <c r="L28" s="19">
        <f t="shared" si="7"/>
        <v>31</v>
      </c>
      <c r="M28" s="19">
        <f t="shared" si="7"/>
        <v>32</v>
      </c>
      <c r="N28" s="19">
        <f t="shared" si="7"/>
        <v>32</v>
      </c>
      <c r="O28" s="19">
        <f t="shared" si="7"/>
        <v>32</v>
      </c>
      <c r="P28" s="19">
        <f t="shared" si="7"/>
        <v>32</v>
      </c>
      <c r="Q28" s="19">
        <f t="shared" si="7"/>
        <v>34</v>
      </c>
      <c r="R28" s="19">
        <f t="shared" si="7"/>
        <v>65</v>
      </c>
      <c r="S28" s="19">
        <f t="shared" si="7"/>
        <v>71</v>
      </c>
      <c r="T28" s="19">
        <f t="shared" si="7"/>
        <v>76</v>
      </c>
      <c r="U28" s="19">
        <f t="shared" si="7"/>
        <v>94.705</v>
      </c>
      <c r="V28" s="19">
        <f t="shared" si="7"/>
        <v>68</v>
      </c>
      <c r="W28" s="19">
        <f t="shared" si="7"/>
        <v>110</v>
      </c>
      <c r="X28" s="19">
        <f t="shared" si="7"/>
        <v>94.67099999999999</v>
      </c>
      <c r="Y28" s="19">
        <f t="shared" si="7"/>
        <v>58</v>
      </c>
      <c r="Z28" s="19">
        <f t="shared" si="7"/>
        <v>24</v>
      </c>
      <c r="AA28" s="19">
        <f t="shared" si="7"/>
        <v>54</v>
      </c>
      <c r="AB28" s="20">
        <f aca="true" t="shared" si="8" ref="AB28:AB36">(C28-F28)/F28</f>
        <v>0.07692307692307693</v>
      </c>
      <c r="AC28" s="32"/>
      <c r="AD28" s="103"/>
    </row>
    <row r="29" spans="2:30" ht="12">
      <c r="B29" s="163" t="s">
        <v>42</v>
      </c>
      <c r="C29" s="46">
        <v>12</v>
      </c>
      <c r="D29" s="46">
        <v>10</v>
      </c>
      <c r="E29" s="187"/>
      <c r="F29" s="46">
        <v>10</v>
      </c>
      <c r="G29" s="46">
        <v>10</v>
      </c>
      <c r="H29" s="46">
        <v>12</v>
      </c>
      <c r="I29" s="46">
        <v>15</v>
      </c>
      <c r="J29" s="46">
        <v>20</v>
      </c>
      <c r="K29" s="46">
        <v>10</v>
      </c>
      <c r="L29" s="46">
        <v>9</v>
      </c>
      <c r="M29" s="46">
        <v>10</v>
      </c>
      <c r="N29" s="46">
        <v>10</v>
      </c>
      <c r="O29" s="46">
        <v>10</v>
      </c>
      <c r="P29" s="46">
        <v>10</v>
      </c>
      <c r="Q29" s="46">
        <v>12</v>
      </c>
      <c r="R29" s="46">
        <v>15</v>
      </c>
      <c r="S29" s="46">
        <v>15</v>
      </c>
      <c r="T29" s="46">
        <v>20</v>
      </c>
      <c r="U29" s="46">
        <v>21.705</v>
      </c>
      <c r="V29" s="46">
        <v>25</v>
      </c>
      <c r="W29" s="46">
        <v>60</v>
      </c>
      <c r="X29" s="46">
        <v>33.671</v>
      </c>
      <c r="Y29" s="46">
        <v>12</v>
      </c>
      <c r="Z29" s="46">
        <v>7</v>
      </c>
      <c r="AA29" s="46">
        <v>20</v>
      </c>
      <c r="AB29" s="20">
        <f t="shared" si="8"/>
        <v>0.2</v>
      </c>
      <c r="AC29" s="32"/>
      <c r="AD29" s="103"/>
    </row>
    <row r="30" spans="2:30" ht="12">
      <c r="B30" s="163" t="s">
        <v>49</v>
      </c>
      <c r="C30" s="46">
        <v>10</v>
      </c>
      <c r="D30" s="46">
        <v>10</v>
      </c>
      <c r="E30" s="187"/>
      <c r="F30" s="46">
        <v>10</v>
      </c>
      <c r="G30" s="46">
        <v>10</v>
      </c>
      <c r="H30" s="46">
        <v>5</v>
      </c>
      <c r="I30" s="46">
        <v>5</v>
      </c>
      <c r="J30" s="46">
        <v>5</v>
      </c>
      <c r="K30" s="46">
        <v>5</v>
      </c>
      <c r="L30" s="46">
        <v>5</v>
      </c>
      <c r="M30" s="46">
        <v>5</v>
      </c>
      <c r="N30" s="46">
        <v>5</v>
      </c>
      <c r="O30" s="46">
        <v>5</v>
      </c>
      <c r="P30" s="46">
        <v>5</v>
      </c>
      <c r="Q30" s="46">
        <v>5</v>
      </c>
      <c r="R30" s="46">
        <v>35</v>
      </c>
      <c r="S30" s="46">
        <v>40</v>
      </c>
      <c r="T30" s="46">
        <v>40</v>
      </c>
      <c r="U30" s="46">
        <v>55</v>
      </c>
      <c r="V30" s="46">
        <v>25</v>
      </c>
      <c r="W30" s="46">
        <v>30</v>
      </c>
      <c r="X30" s="46">
        <v>43</v>
      </c>
      <c r="Y30" s="46">
        <v>31</v>
      </c>
      <c r="Z30" s="46">
        <v>5</v>
      </c>
      <c r="AA30" s="46">
        <v>9</v>
      </c>
      <c r="AB30" s="20">
        <f t="shared" si="8"/>
        <v>0</v>
      </c>
      <c r="AC30" s="32"/>
      <c r="AD30" s="103"/>
    </row>
    <row r="31" spans="2:30" ht="12">
      <c r="B31" s="163" t="s">
        <v>50</v>
      </c>
      <c r="C31" s="46">
        <v>10</v>
      </c>
      <c r="D31" s="46">
        <v>10</v>
      </c>
      <c r="E31" s="187"/>
      <c r="F31" s="46">
        <v>10</v>
      </c>
      <c r="G31" s="46">
        <v>10</v>
      </c>
      <c r="H31" s="46">
        <v>10</v>
      </c>
      <c r="I31" s="46">
        <v>10</v>
      </c>
      <c r="J31" s="46">
        <v>10</v>
      </c>
      <c r="K31" s="46">
        <v>10</v>
      </c>
      <c r="L31" s="46">
        <v>10</v>
      </c>
      <c r="M31" s="46">
        <v>10</v>
      </c>
      <c r="N31" s="46">
        <v>10</v>
      </c>
      <c r="O31" s="46">
        <v>10</v>
      </c>
      <c r="P31" s="46">
        <v>10</v>
      </c>
      <c r="Q31" s="46">
        <v>10</v>
      </c>
      <c r="R31" s="46">
        <v>10</v>
      </c>
      <c r="S31" s="46">
        <v>10</v>
      </c>
      <c r="T31" s="46">
        <v>10</v>
      </c>
      <c r="U31" s="46">
        <v>10</v>
      </c>
      <c r="V31" s="46">
        <v>10</v>
      </c>
      <c r="W31" s="46">
        <v>10</v>
      </c>
      <c r="X31" s="46">
        <v>8</v>
      </c>
      <c r="Y31" s="46">
        <v>7</v>
      </c>
      <c r="Z31" s="46">
        <v>6</v>
      </c>
      <c r="AA31" s="46">
        <v>13</v>
      </c>
      <c r="AB31" s="20">
        <f t="shared" si="8"/>
        <v>0</v>
      </c>
      <c r="AC31" s="32"/>
      <c r="AD31" s="103"/>
    </row>
    <row r="32" spans="2:30" ht="12">
      <c r="B32" s="163" t="s">
        <v>17</v>
      </c>
      <c r="C32" s="46">
        <v>10</v>
      </c>
      <c r="D32" s="46">
        <v>10</v>
      </c>
      <c r="E32" s="200"/>
      <c r="F32" s="46">
        <v>9</v>
      </c>
      <c r="G32" s="87">
        <v>7</v>
      </c>
      <c r="H32" s="87">
        <v>7</v>
      </c>
      <c r="I32" s="87">
        <v>7</v>
      </c>
      <c r="J32" s="87">
        <v>7</v>
      </c>
      <c r="K32" s="87">
        <v>7</v>
      </c>
      <c r="L32" s="87">
        <v>7</v>
      </c>
      <c r="M32" s="87">
        <v>7</v>
      </c>
      <c r="N32" s="87">
        <v>7</v>
      </c>
      <c r="O32" s="87">
        <v>7</v>
      </c>
      <c r="P32" s="87">
        <v>7</v>
      </c>
      <c r="Q32" s="87">
        <v>7</v>
      </c>
      <c r="R32" s="87">
        <v>5</v>
      </c>
      <c r="S32" s="46">
        <v>6</v>
      </c>
      <c r="T32" s="46">
        <v>6</v>
      </c>
      <c r="U32" s="46">
        <v>8</v>
      </c>
      <c r="V32" s="46">
        <v>8</v>
      </c>
      <c r="W32" s="46">
        <v>10</v>
      </c>
      <c r="X32" s="46">
        <v>10</v>
      </c>
      <c r="Y32" s="46">
        <v>8</v>
      </c>
      <c r="Z32" s="46">
        <v>6</v>
      </c>
      <c r="AA32" s="46">
        <v>12</v>
      </c>
      <c r="AB32" s="20">
        <f t="shared" si="8"/>
        <v>0.1111111111111111</v>
      </c>
      <c r="AC32" s="24"/>
      <c r="AD32" s="103"/>
    </row>
    <row r="33" spans="2:30" ht="12">
      <c r="B33" s="18" t="s">
        <v>19</v>
      </c>
      <c r="C33" s="19">
        <f aca="true" t="shared" si="9" ref="C33:P33">C34+C35</f>
        <v>160</v>
      </c>
      <c r="D33" s="19">
        <f t="shared" si="9"/>
        <v>175</v>
      </c>
      <c r="E33" s="172">
        <v>0</v>
      </c>
      <c r="F33" s="19">
        <f t="shared" si="9"/>
        <v>157</v>
      </c>
      <c r="G33" s="19">
        <f t="shared" si="9"/>
        <v>165</v>
      </c>
      <c r="H33" s="19">
        <f t="shared" si="9"/>
        <v>160</v>
      </c>
      <c r="I33" s="19">
        <f t="shared" si="9"/>
        <v>160</v>
      </c>
      <c r="J33" s="19">
        <f t="shared" si="9"/>
        <v>180</v>
      </c>
      <c r="K33" s="19">
        <f t="shared" si="9"/>
        <v>210</v>
      </c>
      <c r="L33" s="19">
        <f t="shared" si="9"/>
        <v>220</v>
      </c>
      <c r="M33" s="19">
        <f t="shared" si="9"/>
        <v>210</v>
      </c>
      <c r="N33" s="19">
        <f t="shared" si="9"/>
        <v>215</v>
      </c>
      <c r="O33" s="19">
        <f t="shared" si="9"/>
        <v>210</v>
      </c>
      <c r="P33" s="19">
        <f t="shared" si="9"/>
        <v>210</v>
      </c>
      <c r="Q33" s="19">
        <v>261</v>
      </c>
      <c r="R33" s="19">
        <f>R34+R35</f>
        <v>225</v>
      </c>
      <c r="S33" s="19">
        <f>S34+S35</f>
        <v>210</v>
      </c>
      <c r="T33" s="19">
        <f>T34+T35</f>
        <v>220</v>
      </c>
      <c r="U33" s="19">
        <f>U34+U35</f>
        <v>306.57599999999996</v>
      </c>
      <c r="V33" s="19">
        <f aca="true" t="shared" si="10" ref="V33:AA33">V34+V35</f>
        <v>335</v>
      </c>
      <c r="W33" s="19">
        <f t="shared" si="10"/>
        <v>310</v>
      </c>
      <c r="X33" s="19">
        <f t="shared" si="10"/>
        <v>277</v>
      </c>
      <c r="Y33" s="19">
        <f t="shared" si="10"/>
        <v>217</v>
      </c>
      <c r="Z33" s="19">
        <f t="shared" si="10"/>
        <v>206</v>
      </c>
      <c r="AA33" s="19">
        <f t="shared" si="10"/>
        <v>191</v>
      </c>
      <c r="AB33" s="20">
        <f t="shared" si="8"/>
        <v>0.01910828025477707</v>
      </c>
      <c r="AC33" s="32"/>
      <c r="AD33" s="103"/>
    </row>
    <row r="34" spans="2:30" ht="12">
      <c r="B34" s="163" t="s">
        <v>20</v>
      </c>
      <c r="C34" s="46">
        <v>10</v>
      </c>
      <c r="D34" s="46">
        <v>15</v>
      </c>
      <c r="E34" s="187"/>
      <c r="F34" s="46">
        <v>14</v>
      </c>
      <c r="G34" s="46">
        <v>15</v>
      </c>
      <c r="H34" s="46">
        <v>20</v>
      </c>
      <c r="I34" s="46">
        <v>20</v>
      </c>
      <c r="J34" s="46">
        <v>20</v>
      </c>
      <c r="K34" s="46">
        <v>25</v>
      </c>
      <c r="L34" s="46">
        <v>22</v>
      </c>
      <c r="M34" s="46">
        <v>25</v>
      </c>
      <c r="N34" s="46">
        <v>20</v>
      </c>
      <c r="O34" s="46">
        <v>20</v>
      </c>
      <c r="P34" s="46">
        <v>25</v>
      </c>
      <c r="Q34" s="46">
        <v>29</v>
      </c>
      <c r="R34" s="46">
        <v>25</v>
      </c>
      <c r="S34" s="46">
        <v>20</v>
      </c>
      <c r="T34" s="46">
        <v>20</v>
      </c>
      <c r="U34" s="46">
        <v>34.433</v>
      </c>
      <c r="V34" s="46">
        <v>35</v>
      </c>
      <c r="W34" s="46">
        <v>50</v>
      </c>
      <c r="X34" s="46">
        <v>19</v>
      </c>
      <c r="Y34" s="46">
        <v>18</v>
      </c>
      <c r="Z34" s="46">
        <v>25</v>
      </c>
      <c r="AA34" s="46">
        <v>49</v>
      </c>
      <c r="AB34" s="20">
        <f t="shared" si="8"/>
        <v>-0.2857142857142857</v>
      </c>
      <c r="AC34" s="32"/>
      <c r="AD34" s="103"/>
    </row>
    <row r="35" spans="2:30" ht="12">
      <c r="B35" s="163" t="s">
        <v>11</v>
      </c>
      <c r="C35" s="46">
        <v>150</v>
      </c>
      <c r="D35" s="46">
        <v>160</v>
      </c>
      <c r="E35" s="187"/>
      <c r="F35" s="46">
        <v>143</v>
      </c>
      <c r="G35" s="46">
        <v>150</v>
      </c>
      <c r="H35" s="46">
        <v>140</v>
      </c>
      <c r="I35" s="46">
        <v>140</v>
      </c>
      <c r="J35" s="46">
        <v>160</v>
      </c>
      <c r="K35" s="46">
        <v>185</v>
      </c>
      <c r="L35" s="46">
        <v>198</v>
      </c>
      <c r="M35" s="46">
        <v>185</v>
      </c>
      <c r="N35" s="46">
        <v>195</v>
      </c>
      <c r="O35" s="46">
        <v>190</v>
      </c>
      <c r="P35" s="46">
        <v>185</v>
      </c>
      <c r="Q35" s="46">
        <v>232</v>
      </c>
      <c r="R35" s="46">
        <v>200</v>
      </c>
      <c r="S35" s="46">
        <v>190</v>
      </c>
      <c r="T35" s="46">
        <v>200</v>
      </c>
      <c r="U35" s="46">
        <v>272.143</v>
      </c>
      <c r="V35" s="46">
        <v>300</v>
      </c>
      <c r="W35" s="46">
        <v>260</v>
      </c>
      <c r="X35" s="46">
        <v>258</v>
      </c>
      <c r="Y35" s="46">
        <v>199</v>
      </c>
      <c r="Z35" s="46">
        <v>181</v>
      </c>
      <c r="AA35" s="46">
        <v>142</v>
      </c>
      <c r="AB35" s="20">
        <f t="shared" si="8"/>
        <v>0.04895104895104895</v>
      </c>
      <c r="AC35" s="24"/>
      <c r="AD35" s="103"/>
    </row>
    <row r="36" spans="2:29" ht="12.75" thickBot="1">
      <c r="B36" s="53" t="s">
        <v>21</v>
      </c>
      <c r="C36" s="19">
        <f aca="true" t="shared" si="11" ref="C36:Q36">C28+C33</f>
        <v>202</v>
      </c>
      <c r="D36" s="19">
        <f t="shared" si="11"/>
        <v>215</v>
      </c>
      <c r="E36" s="172">
        <v>0</v>
      </c>
      <c r="F36" s="19">
        <f t="shared" si="11"/>
        <v>196</v>
      </c>
      <c r="G36" s="19">
        <f t="shared" si="11"/>
        <v>202</v>
      </c>
      <c r="H36" s="19">
        <f t="shared" si="11"/>
        <v>194</v>
      </c>
      <c r="I36" s="19">
        <f t="shared" si="11"/>
        <v>197</v>
      </c>
      <c r="J36" s="19">
        <f t="shared" si="11"/>
        <v>222</v>
      </c>
      <c r="K36" s="19">
        <f t="shared" si="11"/>
        <v>242</v>
      </c>
      <c r="L36" s="19">
        <f t="shared" si="11"/>
        <v>251</v>
      </c>
      <c r="M36" s="19">
        <f t="shared" si="11"/>
        <v>242</v>
      </c>
      <c r="N36" s="19">
        <f t="shared" si="11"/>
        <v>247</v>
      </c>
      <c r="O36" s="19">
        <f t="shared" si="11"/>
        <v>242</v>
      </c>
      <c r="P36" s="19">
        <f t="shared" si="11"/>
        <v>242</v>
      </c>
      <c r="Q36" s="19">
        <f t="shared" si="11"/>
        <v>295</v>
      </c>
      <c r="R36" s="19">
        <f aca="true" t="shared" si="12" ref="R36:X36">R33+R28</f>
        <v>290</v>
      </c>
      <c r="S36" s="19">
        <f t="shared" si="12"/>
        <v>281</v>
      </c>
      <c r="T36" s="19">
        <f t="shared" si="12"/>
        <v>296</v>
      </c>
      <c r="U36" s="19">
        <f t="shared" si="12"/>
        <v>401.28099999999995</v>
      </c>
      <c r="V36" s="19">
        <f t="shared" si="12"/>
        <v>403</v>
      </c>
      <c r="W36" s="19">
        <f t="shared" si="12"/>
        <v>420</v>
      </c>
      <c r="X36" s="19">
        <f t="shared" si="12"/>
        <v>371.671</v>
      </c>
      <c r="Y36" s="19">
        <f>Y28+Y33</f>
        <v>275</v>
      </c>
      <c r="Z36" s="19">
        <f>Z28+Z33</f>
        <v>230</v>
      </c>
      <c r="AA36" s="19">
        <f>AA28+AA33</f>
        <v>245</v>
      </c>
      <c r="AB36" s="20">
        <f t="shared" si="8"/>
        <v>0.030612244897959183</v>
      </c>
      <c r="AC36" s="63"/>
    </row>
    <row r="37" spans="2:29" ht="13.5" thickBot="1" thickTop="1">
      <c r="B37" s="64"/>
      <c r="C37" s="65"/>
      <c r="D37" s="65"/>
      <c r="E37" s="188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20"/>
      <c r="AC37" s="63"/>
    </row>
    <row r="38" spans="2:29" ht="12.75" thickTop="1">
      <c r="B38" s="45" t="s">
        <v>22</v>
      </c>
      <c r="C38" s="66">
        <f aca="true" t="shared" si="13" ref="C38:AA38">C25-C36</f>
        <v>47</v>
      </c>
      <c r="D38" s="66">
        <f t="shared" si="13"/>
        <v>32</v>
      </c>
      <c r="E38" s="189">
        <v>0</v>
      </c>
      <c r="F38" s="66">
        <f t="shared" si="13"/>
        <v>19</v>
      </c>
      <c r="G38" s="66">
        <f t="shared" si="13"/>
        <v>26</v>
      </c>
      <c r="H38" s="66">
        <f t="shared" si="13"/>
        <v>32</v>
      </c>
      <c r="I38" s="66">
        <f t="shared" si="13"/>
        <v>25</v>
      </c>
      <c r="J38" s="66">
        <f t="shared" si="13"/>
        <v>28</v>
      </c>
      <c r="K38" s="66">
        <f t="shared" si="13"/>
        <v>21.80000000000001</v>
      </c>
      <c r="L38" s="66">
        <f t="shared" si="13"/>
        <v>15</v>
      </c>
      <c r="M38" s="66">
        <f t="shared" si="13"/>
        <v>27</v>
      </c>
      <c r="N38" s="66">
        <f t="shared" si="13"/>
        <v>22</v>
      </c>
      <c r="O38" s="66">
        <f t="shared" si="13"/>
        <v>25</v>
      </c>
      <c r="P38" s="66">
        <f t="shared" si="13"/>
        <v>24</v>
      </c>
      <c r="Q38" s="66">
        <f t="shared" si="13"/>
        <v>25</v>
      </c>
      <c r="R38" s="66">
        <f t="shared" si="13"/>
        <v>31</v>
      </c>
      <c r="S38" s="66">
        <f t="shared" si="13"/>
        <v>54.47000000000003</v>
      </c>
      <c r="T38" s="66">
        <f t="shared" si="13"/>
        <v>40.02999999999997</v>
      </c>
      <c r="U38" s="66">
        <f t="shared" si="13"/>
        <v>45.283000000000015</v>
      </c>
      <c r="V38" s="66">
        <f t="shared" si="13"/>
        <v>43.24599999999998</v>
      </c>
      <c r="W38" s="19">
        <f t="shared" si="13"/>
        <v>58</v>
      </c>
      <c r="X38" s="19">
        <f>+X40+X39</f>
        <v>41.246</v>
      </c>
      <c r="Y38" s="19">
        <f t="shared" si="13"/>
        <v>18.358000000000004</v>
      </c>
      <c r="Z38" s="19">
        <f t="shared" si="13"/>
        <v>10</v>
      </c>
      <c r="AA38" s="19">
        <f t="shared" si="13"/>
        <v>40</v>
      </c>
      <c r="AB38" s="20">
        <f>(C38-F38)/F38</f>
        <v>1.4736842105263157</v>
      </c>
      <c r="AC38" s="24"/>
    </row>
    <row r="39" spans="2:29" ht="12">
      <c r="B39" s="163" t="s">
        <v>23</v>
      </c>
      <c r="C39" s="79"/>
      <c r="D39" s="79"/>
      <c r="E39" s="203"/>
      <c r="F39" s="79">
        <v>12</v>
      </c>
      <c r="G39" s="79"/>
      <c r="H39" s="79"/>
      <c r="I39" s="79"/>
      <c r="J39" s="79"/>
      <c r="K39" s="79"/>
      <c r="L39" s="79">
        <v>12</v>
      </c>
      <c r="M39" s="19"/>
      <c r="N39" s="19"/>
      <c r="O39" s="19"/>
      <c r="P39" s="19"/>
      <c r="Q39" s="79">
        <v>21</v>
      </c>
      <c r="R39" s="19"/>
      <c r="S39" s="19"/>
      <c r="T39" s="19"/>
      <c r="U39" s="79">
        <v>44.991</v>
      </c>
      <c r="V39" s="19"/>
      <c r="W39" s="19"/>
      <c r="X39" s="79">
        <v>41.246</v>
      </c>
      <c r="Y39" s="79">
        <v>17.51</v>
      </c>
      <c r="Z39" s="79">
        <v>9.965</v>
      </c>
      <c r="AA39" s="19"/>
      <c r="AB39" s="20"/>
      <c r="AC39" s="24"/>
    </row>
    <row r="40" spans="2:29" ht="12">
      <c r="B40" s="163" t="s">
        <v>24</v>
      </c>
      <c r="C40" s="66"/>
      <c r="D40" s="66"/>
      <c r="E40" s="189"/>
      <c r="F40" s="79">
        <v>1</v>
      </c>
      <c r="G40" s="66"/>
      <c r="H40" s="66"/>
      <c r="I40" s="66"/>
      <c r="J40" s="66"/>
      <c r="K40" s="66"/>
      <c r="L40" s="80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80"/>
      <c r="Y40" s="66"/>
      <c r="Z40" s="66"/>
      <c r="AA40" s="66"/>
      <c r="AB40" s="20"/>
      <c r="AC40" s="67"/>
    </row>
    <row r="41" spans="2:29" ht="12.75" thickBot="1">
      <c r="B41" s="68"/>
      <c r="C41" s="123"/>
      <c r="D41" s="123"/>
      <c r="E41" s="205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20"/>
      <c r="AC41" s="21"/>
    </row>
    <row r="42" spans="2:29" ht="12.75" thickTop="1">
      <c r="B42" s="126" t="s">
        <v>101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R42" s="73"/>
      <c r="S42" s="73"/>
      <c r="T42" s="73"/>
      <c r="U42" s="73"/>
      <c r="V42" s="73"/>
      <c r="W42" s="73"/>
      <c r="X42" s="74"/>
      <c r="Y42" s="75"/>
      <c r="Z42" s="76"/>
      <c r="AA42" s="76"/>
      <c r="AB42" s="125" t="s">
        <v>26</v>
      </c>
      <c r="AC42" s="21"/>
    </row>
    <row r="43" spans="2:29" ht="12">
      <c r="B43" s="126" t="s">
        <v>45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73"/>
      <c r="S43" s="73"/>
      <c r="T43" s="73"/>
      <c r="U43" s="73"/>
      <c r="V43" s="73"/>
      <c r="W43" s="73"/>
      <c r="X43" s="74"/>
      <c r="Y43" s="75"/>
      <c r="Z43" s="76"/>
      <c r="AA43" s="76"/>
      <c r="AB43" s="76"/>
      <c r="AC43" s="127"/>
    </row>
    <row r="44" spans="2:29" ht="12">
      <c r="B44" s="126" t="s">
        <v>46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73"/>
      <c r="S44" s="73"/>
      <c r="T44" s="73"/>
      <c r="U44" s="73"/>
      <c r="V44" s="73"/>
      <c r="W44" s="73"/>
      <c r="X44" s="74"/>
      <c r="Y44" s="75"/>
      <c r="Z44" s="76"/>
      <c r="AA44" s="76"/>
      <c r="AB44" s="76"/>
      <c r="AC44" s="127"/>
    </row>
    <row r="45" spans="18:29" ht="12">
      <c r="R45" s="129"/>
      <c r="S45" s="129"/>
      <c r="T45" s="129"/>
      <c r="U45" s="129"/>
      <c r="V45" s="129"/>
      <c r="W45" s="129"/>
      <c r="X45" s="63"/>
      <c r="Y45" s="126"/>
      <c r="Z45" s="76"/>
      <c r="AA45" s="76"/>
      <c r="AB45" s="76"/>
      <c r="AC45" s="12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AGENCE UNIQUE DE PAIEMENT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patrice.salle</dc:creator>
  <cp:keywords/>
  <dc:description/>
  <cp:lastModifiedBy>SALLE Patrice</cp:lastModifiedBy>
  <cp:lastPrinted>2014-05-22T06:50:40Z</cp:lastPrinted>
  <dcterms:created xsi:type="dcterms:W3CDTF">2011-09-23T09:17:43Z</dcterms:created>
  <dcterms:modified xsi:type="dcterms:W3CDTF">2015-01-19T09:38:44Z</dcterms:modified>
  <cp:category/>
  <cp:version/>
  <cp:contentType/>
  <cp:contentStatus/>
</cp:coreProperties>
</file>