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INTV\SMCQ\U_IME\Programme LFE\Communication\Site Internet\Pièces jointes - Documents du site\2020 2021\"/>
    </mc:Choice>
  </mc:AlternateContent>
  <bookViews>
    <workbookView xWindow="0" yWindow="0" windowWidth="25200" windowHeight="11325"/>
  </bookViews>
  <sheets>
    <sheet name="ACCUEIL" sheetId="4" r:id="rId1"/>
    <sheet name="MIDI Métropole" sheetId="1" r:id="rId2"/>
    <sheet name="MIDI Outre-Mer" sheetId="2" r:id="rId3"/>
    <sheet name="GOUTER &amp; MATIN Métropole" sheetId="5" r:id="rId4"/>
    <sheet name="GOUTER &amp; MATIN Outre-Mer" sheetId="6" r:id="rId5"/>
    <sheet name="Référentiel" sheetId="3" state="hidden" r:id="rId6"/>
    <sheet name="Référentiel (2)" sheetId="7" state="hidden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6" l="1"/>
  <c r="D18" i="5"/>
  <c r="D16" i="2"/>
  <c r="D16" i="1"/>
  <c r="H20" i="2" l="1"/>
  <c r="F25" i="6" l="1"/>
  <c r="O23" i="6"/>
  <c r="F25" i="5"/>
  <c r="N25" i="2"/>
  <c r="F24" i="2"/>
  <c r="N25" i="1"/>
  <c r="F24" i="1"/>
  <c r="A16" i="7" l="1"/>
  <c r="R22" i="6"/>
  <c r="R23" i="6" s="1"/>
  <c r="R22" i="5"/>
  <c r="R23" i="5" s="1"/>
  <c r="I24" i="6" l="1"/>
  <c r="I23" i="6"/>
  <c r="I22" i="6"/>
  <c r="I24" i="5"/>
  <c r="O23" i="5"/>
  <c r="A14" i="7" s="1"/>
  <c r="I23" i="5"/>
  <c r="I22" i="5"/>
  <c r="I25" i="6" l="1"/>
  <c r="I25" i="5"/>
  <c r="N18" i="5"/>
  <c r="N18" i="6"/>
  <c r="A16" i="3" l="1"/>
  <c r="M28" i="5"/>
  <c r="M28" i="6"/>
  <c r="D32" i="6" s="1"/>
  <c r="Q4" i="2"/>
  <c r="P24" i="2"/>
  <c r="P23" i="2"/>
  <c r="H23" i="2"/>
  <c r="P22" i="2"/>
  <c r="H22" i="2"/>
  <c r="P21" i="2"/>
  <c r="H21" i="2"/>
  <c r="P20" i="2"/>
  <c r="H24" i="2"/>
  <c r="A14" i="3" l="1"/>
  <c r="D32" i="5"/>
  <c r="M30" i="5"/>
  <c r="P25" i="2"/>
  <c r="L30" i="2" s="1"/>
  <c r="M30" i="6"/>
  <c r="M16" i="2"/>
  <c r="M16" i="1"/>
  <c r="H20" i="1"/>
  <c r="P20" i="1" l="1"/>
  <c r="P24" i="1"/>
  <c r="P23" i="1"/>
  <c r="P22" i="1"/>
  <c r="P21" i="1"/>
  <c r="H21" i="1"/>
  <c r="H22" i="1"/>
  <c r="H23" i="1"/>
  <c r="H24" i="1" l="1"/>
  <c r="P25" i="1"/>
  <c r="D34" i="2"/>
  <c r="L32" i="2"/>
  <c r="L30" i="1" l="1"/>
  <c r="D34" i="1" l="1"/>
  <c r="L32" i="1"/>
</calcChain>
</file>

<file path=xl/sharedStrings.xml><?xml version="1.0" encoding="utf-8"?>
<sst xmlns="http://schemas.openxmlformats.org/spreadsheetml/2006/main" count="302" uniqueCount="107">
  <si>
    <t>Académie</t>
  </si>
  <si>
    <t>Période</t>
  </si>
  <si>
    <t>Forfaits</t>
  </si>
  <si>
    <t xml:space="preserve">Portion </t>
  </si>
  <si>
    <t>METROPOLE</t>
  </si>
  <si>
    <t>DOM</t>
  </si>
  <si>
    <t>Nb jours 2</t>
  </si>
  <si>
    <t>Nb jours 4</t>
  </si>
  <si>
    <t>Taux d'aide</t>
  </si>
  <si>
    <t>Code</t>
  </si>
  <si>
    <t>N°</t>
  </si>
  <si>
    <t>Midi</t>
  </si>
  <si>
    <t>A</t>
  </si>
  <si>
    <t>FRUITS</t>
  </si>
  <si>
    <t>Légume frais</t>
  </si>
  <si>
    <t>B</t>
  </si>
  <si>
    <t>Pomme-Banane-Agrume</t>
  </si>
  <si>
    <t>C</t>
  </si>
  <si>
    <t>Autres Fruits (autres que pomme, banane,
agrumes)</t>
  </si>
  <si>
    <t>Fruit frais découpé et emballé</t>
  </si>
  <si>
    <t>LAIT</t>
  </si>
  <si>
    <t>Lait liquide nature</t>
  </si>
  <si>
    <t>Yaourt nature</t>
  </si>
  <si>
    <t>Fromage blanc ou petit-suisse nature</t>
  </si>
  <si>
    <t>Autres fromages au lait de vache</t>
  </si>
  <si>
    <t>Fromages au lait de brebis et de chèvre</t>
  </si>
  <si>
    <t>CORSE</t>
  </si>
  <si>
    <t>MARTINIQUE</t>
  </si>
  <si>
    <t>GUYANE</t>
  </si>
  <si>
    <t>REUNION</t>
  </si>
  <si>
    <t>GUADELOUPE</t>
  </si>
  <si>
    <t>Période :</t>
  </si>
  <si>
    <t>Zone de  vacances scolaires:</t>
  </si>
  <si>
    <t>Nombre de distributions attendues :</t>
  </si>
  <si>
    <t>Option de distribution choisie :</t>
  </si>
  <si>
    <t>Distributions</t>
  </si>
  <si>
    <t>2 par semaine</t>
  </si>
  <si>
    <t>4 par semaine</t>
  </si>
  <si>
    <t>Nombre d'élèves bénéficiaires :</t>
  </si>
  <si>
    <t>Fruits</t>
  </si>
  <si>
    <t>Libellé</t>
  </si>
  <si>
    <t>(P) : Portion (en kg)</t>
  </si>
  <si>
    <t>Nombre de distributions</t>
  </si>
  <si>
    <t>TOTAL</t>
  </si>
  <si>
    <t>Forfait par portion (€/portion)</t>
  </si>
  <si>
    <t>Montant aide potentielle (€)</t>
  </si>
  <si>
    <t>Lait</t>
  </si>
  <si>
    <t>Montant total de l'aide potentielle</t>
  </si>
  <si>
    <t>Si distributions de fruits et légumes</t>
  </si>
  <si>
    <t>Simulateur pour le calcul du montant de l'aide Déclinaison MIDI
Lait &amp; Fruits à l'école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</si>
  <si>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 xml:space="preserve">de </t>
    </r>
    <r>
      <rPr>
        <b/>
        <sz val="9"/>
        <color rgb="FFFF0000"/>
        <rFont val="Arial"/>
        <family val="2"/>
      </rPr>
      <t>France Metropolitaine</t>
    </r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</si>
  <si>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>d'</t>
    </r>
    <r>
      <rPr>
        <b/>
        <sz val="9"/>
        <color rgb="FFFF0000"/>
        <rFont val="Arial"/>
        <family val="2"/>
      </rPr>
      <t>Outre-Mer</t>
    </r>
  </si>
  <si>
    <t>Si distributions de lait et produits laitiers</t>
  </si>
  <si>
    <t>Déclinaison MIDI - Métropole</t>
  </si>
  <si>
    <t>Déclinaison MIDI - 
Outre-Mer</t>
  </si>
  <si>
    <t xml:space="preserve">Cliquez sur la case correspondant à la simulation souhaitée : </t>
  </si>
  <si>
    <t>Qualité des produits distribués :</t>
  </si>
  <si>
    <t>Forfait par portion hors SIQO (€/portion)</t>
  </si>
  <si>
    <t>Forfait par portion SIQO (€/portion)</t>
  </si>
  <si>
    <r>
      <t>Tableau pour</t>
    </r>
    <r>
      <rPr>
        <b/>
        <sz val="9"/>
        <color rgb="FFFF0000"/>
        <rFont val="Arial"/>
        <family val="2"/>
      </rPr>
      <t xml:space="preserve"> tous les demandeurs</t>
    </r>
    <r>
      <rPr>
        <sz val="9"/>
        <color rgb="FFFF0000"/>
        <rFont val="Arial"/>
        <family val="2"/>
      </rPr>
      <t xml:space="preserve"> d'aide d'</t>
    </r>
    <r>
      <rPr>
        <b/>
        <sz val="9"/>
        <color rgb="FFFF0000"/>
        <rFont val="Arial"/>
        <family val="2"/>
      </rPr>
      <t>Outre-Mer</t>
    </r>
  </si>
  <si>
    <t>Modalités</t>
  </si>
  <si>
    <t>Hors SIQO</t>
  </si>
  <si>
    <t>Matin conv</t>
  </si>
  <si>
    <t>Matin SIQO</t>
  </si>
  <si>
    <t>SIQO</t>
  </si>
  <si>
    <t>Calcul de l'aide</t>
  </si>
  <si>
    <t/>
  </si>
  <si>
    <t>Dépenses minimum metro</t>
  </si>
  <si>
    <t>Dépenses minimum OM</t>
  </si>
  <si>
    <r>
      <rPr>
        <b/>
        <sz val="20"/>
        <color theme="5" tint="-0.499984740745262"/>
        <rFont val="Calibri"/>
        <family val="2"/>
        <scheme val="minor"/>
      </rPr>
      <t>Simulateur de calcul du montant d'aide potentiel</t>
    </r>
    <r>
      <rPr>
        <b/>
        <sz val="16"/>
        <color theme="1"/>
        <rFont val="Calibri"/>
        <family val="2"/>
        <scheme val="minor"/>
      </rPr>
      <t xml:space="preserve">
Programme Lait et Fruits à l'école</t>
    </r>
    <r>
      <rPr>
        <sz val="16"/>
        <color theme="1"/>
        <rFont val="Calibri"/>
        <family val="2"/>
        <scheme val="minor"/>
      </rPr>
      <t xml:space="preserve">
</t>
    </r>
    <r>
      <rPr>
        <i/>
        <sz val="14"/>
        <color theme="1"/>
        <rFont val="Calibri"/>
        <family val="2"/>
        <scheme val="minor"/>
      </rPr>
      <t>Année scolaire 2020/2021</t>
    </r>
  </si>
  <si>
    <t>Déclinaison MATINALE
Déclinaison GOUTER- Métropole</t>
  </si>
  <si>
    <t>Simulateur pour le calcul du montant de l'aide Déclinaison MATINALE et la Déclinaison GOUTER
Lait &amp; Fruits à l'école</t>
  </si>
  <si>
    <t>Année scolaire : 2020/2021</t>
  </si>
  <si>
    <r>
      <t xml:space="preserve">Simulateur pour le calcul du montant de l'aide Déclinaison MATINALE et la Déclinaison GOUTER
</t>
    </r>
    <r>
      <rPr>
        <b/>
        <sz val="11"/>
        <rFont val="Arial"/>
        <family val="2"/>
      </rPr>
      <t>Lait &amp; Fruits à l'école</t>
    </r>
  </si>
  <si>
    <t>MAYOTTE</t>
  </si>
  <si>
    <t>2020-1-A</t>
  </si>
  <si>
    <t>2020-1-B</t>
  </si>
  <si>
    <t>2020-1-C</t>
  </si>
  <si>
    <t>2020-1-CO</t>
  </si>
  <si>
    <t>2020-1-GA</t>
  </si>
  <si>
    <t>2020-1-MA</t>
  </si>
  <si>
    <t>2020-1-GU</t>
  </si>
  <si>
    <t>2020-1-RE</t>
  </si>
  <si>
    <t>2020-1-MY</t>
  </si>
  <si>
    <t>2020-2-A</t>
  </si>
  <si>
    <t>2020-2-B</t>
  </si>
  <si>
    <t>2020-2-C</t>
  </si>
  <si>
    <t>2020-2-CO</t>
  </si>
  <si>
    <t>2020-2-GA</t>
  </si>
  <si>
    <t>2020-2-GU</t>
  </si>
  <si>
    <t>2020-2-MA</t>
  </si>
  <si>
    <t>2020-2-RE</t>
  </si>
  <si>
    <t>2020-2-MY</t>
  </si>
  <si>
    <t>2020-3-A</t>
  </si>
  <si>
    <t>2020-3-B</t>
  </si>
  <si>
    <t>2020-3-C</t>
  </si>
  <si>
    <t>2020-3-CO</t>
  </si>
  <si>
    <t>2020-3-GA</t>
  </si>
  <si>
    <t>2020-3-MA</t>
  </si>
  <si>
    <t>2020-3-GU</t>
  </si>
  <si>
    <t>2020-3-RE</t>
  </si>
  <si>
    <t>2020-3-MY</t>
  </si>
  <si>
    <t>2020-1</t>
  </si>
  <si>
    <t>2020-2</t>
  </si>
  <si>
    <t>2020-3</t>
  </si>
  <si>
    <t>Déclinaison MATINALE
Déclinaison GOUTER - 
Outre-Mer</t>
  </si>
  <si>
    <t>Veuillez remplir l'ensemble des champs encadrés en rouge pour connaitre le montant d'aide potentielle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</si>
</sst>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i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4"/>
      <color rgb="FFC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Font="1"/>
    <xf numFmtId="0" fontId="2" fillId="0" borderId="1" xfId="0" applyFont="1" applyBorder="1" applyAlignment="1"/>
    <xf numFmtId="0" fontId="0" fillId="2" borderId="1" xfId="0" applyFill="1" applyBorder="1" applyAlignment="1">
      <alignment horizontal="left" wrapText="1"/>
    </xf>
    <xf numFmtId="0" fontId="0" fillId="4" borderId="0" xfId="0" applyFill="1"/>
    <xf numFmtId="0" fontId="11" fillId="4" borderId="1" xfId="0" applyFont="1" applyFill="1" applyBorder="1" applyAlignment="1" applyProtection="1">
      <alignment wrapText="1"/>
      <protection locked="0"/>
    </xf>
    <xf numFmtId="0" fontId="14" fillId="4" borderId="0" xfId="0" applyFont="1" applyFill="1"/>
    <xf numFmtId="0" fontId="0" fillId="5" borderId="1" xfId="0" applyFill="1" applyBorder="1" applyAlignment="1">
      <alignment horizontal="left" wrapText="1"/>
    </xf>
    <xf numFmtId="0" fontId="0" fillId="5" borderId="3" xfId="0" applyFill="1" applyBorder="1" applyAlignment="1">
      <alignment horizontal="left" wrapText="1"/>
    </xf>
    <xf numFmtId="0" fontId="13" fillId="5" borderId="1" xfId="0" applyFont="1" applyFill="1" applyBorder="1" applyAlignment="1" applyProtection="1">
      <alignment horizontal="center" wrapText="1"/>
      <protection locked="0"/>
    </xf>
    <xf numFmtId="0" fontId="0" fillId="7" borderId="1" xfId="0" applyFill="1" applyBorder="1" applyAlignment="1">
      <alignment horizontal="center"/>
    </xf>
    <xf numFmtId="0" fontId="13" fillId="2" borderId="1" xfId="0" applyFont="1" applyFill="1" applyBorder="1" applyAlignment="1" applyProtection="1">
      <alignment horizontal="center" wrapText="1"/>
      <protection locked="0"/>
    </xf>
    <xf numFmtId="0" fontId="17" fillId="4" borderId="0" xfId="0" applyFont="1" applyFill="1"/>
    <xf numFmtId="0" fontId="18" fillId="4" borderId="0" xfId="0" applyFont="1" applyFill="1"/>
    <xf numFmtId="0" fontId="0" fillId="3" borderId="1" xfId="0" applyFill="1" applyBorder="1" applyAlignment="1">
      <alignment horizontal="center" wrapText="1"/>
    </xf>
    <xf numFmtId="0" fontId="0" fillId="4" borderId="0" xfId="0" applyFill="1" applyAlignment="1">
      <alignment wrapText="1"/>
    </xf>
    <xf numFmtId="0" fontId="0" fillId="7" borderId="1" xfId="0" applyFill="1" applyBorder="1" applyAlignment="1">
      <alignment horizontal="center" wrapText="1"/>
    </xf>
    <xf numFmtId="0" fontId="11" fillId="4" borderId="0" xfId="0" applyFont="1" applyFill="1" applyBorder="1" applyAlignment="1" applyProtection="1">
      <alignment wrapText="1"/>
      <protection locked="0"/>
    </xf>
    <xf numFmtId="0" fontId="16" fillId="4" borderId="0" xfId="0" applyFont="1" applyFill="1" applyAlignment="1">
      <alignment horizontal="center" vertical="top"/>
    </xf>
    <xf numFmtId="0" fontId="4" fillId="4" borderId="0" xfId="1" applyFont="1" applyFill="1" applyBorder="1" applyAlignment="1">
      <alignment horizontal="center" vertical="center"/>
    </xf>
    <xf numFmtId="0" fontId="14" fillId="4" borderId="0" xfId="0" applyFont="1" applyFill="1" applyAlignment="1">
      <alignment horizontal="right"/>
    </xf>
    <xf numFmtId="0" fontId="11" fillId="7" borderId="7" xfId="0" applyFont="1" applyFill="1" applyBorder="1" applyAlignment="1">
      <alignment horizontal="center"/>
    </xf>
    <xf numFmtId="0" fontId="17" fillId="4" borderId="0" xfId="0" applyFont="1" applyFill="1" applyAlignment="1">
      <alignment horizontal="center"/>
    </xf>
    <xf numFmtId="0" fontId="15" fillId="7" borderId="5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 wrapText="1"/>
    </xf>
    <xf numFmtId="0" fontId="0" fillId="4" borderId="0" xfId="0" applyFill="1" applyBorder="1" applyAlignment="1"/>
    <xf numFmtId="0" fontId="0" fillId="6" borderId="9" xfId="0" applyFill="1" applyBorder="1" applyAlignment="1"/>
    <xf numFmtId="0" fontId="19" fillId="6" borderId="10" xfId="0" applyFont="1" applyFill="1" applyBorder="1" applyAlignment="1">
      <alignment vertical="center"/>
    </xf>
    <xf numFmtId="0" fontId="20" fillId="6" borderId="10" xfId="0" applyFont="1" applyFill="1" applyBorder="1" applyAlignment="1">
      <alignment vertical="center"/>
    </xf>
    <xf numFmtId="0" fontId="20" fillId="6" borderId="11" xfId="0" applyFont="1" applyFill="1" applyBorder="1" applyAlignment="1">
      <alignment vertical="center"/>
    </xf>
    <xf numFmtId="0" fontId="16" fillId="4" borderId="0" xfId="0" applyFont="1" applyFill="1" applyAlignment="1">
      <alignment horizontal="center" vertical="top"/>
    </xf>
    <xf numFmtId="0" fontId="0" fillId="5" borderId="20" xfId="0" applyFill="1" applyBorder="1" applyAlignment="1">
      <alignment wrapText="1"/>
    </xf>
    <xf numFmtId="0" fontId="0" fillId="2" borderId="2" xfId="0" applyFill="1" applyBorder="1" applyAlignment="1">
      <alignment horizontal="left" wrapText="1"/>
    </xf>
    <xf numFmtId="0" fontId="0" fillId="2" borderId="20" xfId="0" applyFill="1" applyBorder="1"/>
    <xf numFmtId="0" fontId="0" fillId="2" borderId="20" xfId="0" applyFill="1" applyBorder="1" applyAlignment="1">
      <alignment wrapText="1"/>
    </xf>
    <xf numFmtId="2" fontId="13" fillId="5" borderId="1" xfId="0" applyNumberFormat="1" applyFont="1" applyFill="1" applyBorder="1" applyAlignment="1" applyProtection="1">
      <alignment horizontal="center" wrapText="1"/>
      <protection locked="0"/>
    </xf>
    <xf numFmtId="2" fontId="15" fillId="3" borderId="5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 applyProtection="1">
      <alignment horizontal="center" wrapText="1"/>
      <protection locked="0"/>
    </xf>
    <xf numFmtId="2" fontId="15" fillId="7" borderId="5" xfId="0" applyNumberFormat="1" applyFont="1" applyFill="1" applyBorder="1" applyAlignment="1">
      <alignment horizontal="center" wrapText="1"/>
    </xf>
    <xf numFmtId="2" fontId="21" fillId="6" borderId="8" xfId="0" applyNumberFormat="1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top"/>
    </xf>
    <xf numFmtId="0" fontId="14" fillId="4" borderId="0" xfId="0" applyFont="1" applyFill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4" fillId="0" borderId="6" xfId="4" applyFont="1" applyBorder="1" applyAlignment="1">
      <alignment horizontal="center" vertical="center" wrapText="1"/>
    </xf>
    <xf numFmtId="0" fontId="0" fillId="8" borderId="0" xfId="0" applyFill="1"/>
    <xf numFmtId="0" fontId="24" fillId="9" borderId="6" xfId="4" applyFont="1" applyFill="1" applyBorder="1" applyAlignment="1">
      <alignment horizontal="center" vertical="center" wrapText="1"/>
    </xf>
    <xf numFmtId="0" fontId="29" fillId="8" borderId="0" xfId="0" applyFont="1" applyFill="1"/>
    <xf numFmtId="0" fontId="15" fillId="7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0" fontId="0" fillId="6" borderId="10" xfId="0" applyFill="1" applyBorder="1" applyAlignment="1"/>
    <xf numFmtId="0" fontId="2" fillId="0" borderId="0" xfId="0" applyFont="1" applyBorder="1" applyAlignment="1"/>
    <xf numFmtId="0" fontId="14" fillId="4" borderId="0" xfId="0" applyFont="1" applyFill="1" applyAlignment="1">
      <alignment horizontal="center" wrapText="1"/>
    </xf>
    <xf numFmtId="0" fontId="30" fillId="4" borderId="0" xfId="0" applyFont="1" applyFill="1"/>
    <xf numFmtId="0" fontId="31" fillId="4" borderId="0" xfId="0" applyFont="1" applyFill="1"/>
    <xf numFmtId="0" fontId="15" fillId="6" borderId="1" xfId="0" applyFont="1" applyFill="1" applyBorder="1" applyAlignment="1">
      <alignment horizontal="center" vertical="center" wrapText="1"/>
    </xf>
    <xf numFmtId="2" fontId="15" fillId="6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0" fillId="0" borderId="1" xfId="0" applyNumberFormat="1" applyBorder="1"/>
    <xf numFmtId="0" fontId="32" fillId="4" borderId="0" xfId="0" applyFont="1" applyFill="1"/>
    <xf numFmtId="0" fontId="0" fillId="4" borderId="0" xfId="0" applyFill="1" applyBorder="1"/>
    <xf numFmtId="0" fontId="0" fillId="0" borderId="23" xfId="0" applyFill="1" applyBorder="1" applyAlignment="1" applyProtection="1">
      <alignment wrapText="1"/>
      <protection locked="0"/>
    </xf>
    <xf numFmtId="0" fontId="0" fillId="4" borderId="21" xfId="0" applyFill="1" applyBorder="1" applyAlignment="1">
      <alignment wrapText="1"/>
    </xf>
    <xf numFmtId="0" fontId="13" fillId="0" borderId="24" xfId="0" applyFont="1" applyFill="1" applyBorder="1" applyAlignment="1" applyProtection="1">
      <alignment horizontal="center" wrapText="1"/>
      <protection locked="0"/>
    </xf>
    <xf numFmtId="0" fontId="13" fillId="0" borderId="25" xfId="0" applyFont="1" applyFill="1" applyBorder="1" applyAlignment="1" applyProtection="1">
      <alignment horizontal="center" wrapText="1"/>
      <protection locked="0"/>
    </xf>
    <xf numFmtId="0" fontId="13" fillId="0" borderId="26" xfId="0" applyFont="1" applyFill="1" applyBorder="1" applyAlignment="1" applyProtection="1">
      <alignment horizontal="center" wrapText="1"/>
      <protection locked="0"/>
    </xf>
    <xf numFmtId="0" fontId="22" fillId="5" borderId="20" xfId="0" applyFont="1" applyFill="1" applyBorder="1" applyAlignment="1" applyProtection="1">
      <alignment horizontal="center" wrapText="1"/>
      <protection locked="0"/>
    </xf>
    <xf numFmtId="0" fontId="22" fillId="2" borderId="20" xfId="0" applyFont="1" applyFill="1" applyBorder="1" applyAlignment="1" applyProtection="1">
      <alignment horizontal="center" wrapText="1"/>
      <protection locked="0"/>
    </xf>
    <xf numFmtId="2" fontId="13" fillId="5" borderId="20" xfId="0" applyNumberFormat="1" applyFont="1" applyFill="1" applyBorder="1" applyAlignment="1" applyProtection="1">
      <alignment horizontal="center" wrapText="1"/>
      <protection locked="0"/>
    </xf>
    <xf numFmtId="0" fontId="13" fillId="2" borderId="20" xfId="0" applyFont="1" applyFill="1" applyBorder="1" applyAlignment="1" applyProtection="1">
      <alignment horizontal="center" wrapText="1"/>
      <protection locked="0"/>
    </xf>
    <xf numFmtId="0" fontId="13" fillId="0" borderId="23" xfId="0" applyFont="1" applyFill="1" applyBorder="1" applyAlignment="1" applyProtection="1">
      <alignment horizontal="center" wrapText="1"/>
      <protection locked="0"/>
    </xf>
    <xf numFmtId="0" fontId="16" fillId="4" borderId="0" xfId="0" applyFont="1" applyFill="1" applyAlignment="1">
      <alignment vertical="top"/>
    </xf>
    <xf numFmtId="2" fontId="13" fillId="2" borderId="20" xfId="0" applyNumberFormat="1" applyFont="1" applyFill="1" applyBorder="1" applyAlignment="1" applyProtection="1">
      <alignment horizontal="center" wrapText="1"/>
      <protection locked="0"/>
    </xf>
    <xf numFmtId="0" fontId="0" fillId="0" borderId="27" xfId="0" applyFill="1" applyBorder="1" applyAlignment="1" applyProtection="1">
      <alignment wrapText="1"/>
      <protection locked="0"/>
    </xf>
    <xf numFmtId="0" fontId="25" fillId="9" borderId="9" xfId="0" applyFont="1" applyFill="1" applyBorder="1" applyAlignment="1">
      <alignment horizontal="center" vertical="center" wrapText="1"/>
    </xf>
    <xf numFmtId="0" fontId="25" fillId="9" borderId="10" xfId="0" applyFont="1" applyFill="1" applyBorder="1" applyAlignment="1">
      <alignment horizontal="center" vertical="center" wrapText="1"/>
    </xf>
    <xf numFmtId="0" fontId="25" fillId="9" borderId="8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/>
    </xf>
    <xf numFmtId="0" fontId="11" fillId="6" borderId="22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6" fillId="6" borderId="15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 vertical="center" wrapText="1"/>
    </xf>
    <xf numFmtId="0" fontId="6" fillId="6" borderId="16" xfId="1" applyFont="1" applyFill="1" applyBorder="1" applyAlignment="1">
      <alignment horizontal="center" vertical="center" wrapText="1"/>
    </xf>
    <xf numFmtId="0" fontId="7" fillId="6" borderId="12" xfId="1" applyFont="1" applyFill="1" applyBorder="1" applyAlignment="1">
      <alignment horizontal="center"/>
    </xf>
    <xf numFmtId="0" fontId="7" fillId="6" borderId="13" xfId="1" applyFont="1" applyFill="1" applyBorder="1" applyAlignment="1">
      <alignment horizontal="center"/>
    </xf>
    <xf numFmtId="0" fontId="7" fillId="6" borderId="14" xfId="1" applyFont="1" applyFill="1" applyBorder="1" applyAlignment="1">
      <alignment horizontal="center"/>
    </xf>
    <xf numFmtId="0" fontId="9" fillId="6" borderId="17" xfId="1" applyFont="1" applyFill="1" applyBorder="1" applyAlignment="1">
      <alignment horizontal="center" vertical="center"/>
    </xf>
    <xf numFmtId="0" fontId="9" fillId="6" borderId="18" xfId="1" applyFont="1" applyFill="1" applyBorder="1" applyAlignment="1">
      <alignment horizontal="center" vertical="center"/>
    </xf>
    <xf numFmtId="0" fontId="9" fillId="6" borderId="19" xfId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top" wrapText="1"/>
    </xf>
    <xf numFmtId="0" fontId="13" fillId="3" borderId="4" xfId="0" applyFont="1" applyFill="1" applyBorder="1" applyAlignment="1">
      <alignment horizontal="center" vertical="top" wrapText="1"/>
    </xf>
    <xf numFmtId="0" fontId="12" fillId="7" borderId="1" xfId="0" applyFont="1" applyFill="1" applyBorder="1" applyAlignment="1">
      <alignment horizontal="center" vertical="center" textRotation="90"/>
    </xf>
    <xf numFmtId="0" fontId="2" fillId="7" borderId="1" xfId="0" applyFont="1" applyFill="1" applyBorder="1" applyAlignment="1">
      <alignment horizontal="center" vertical="top"/>
    </xf>
    <xf numFmtId="0" fontId="4" fillId="4" borderId="1" xfId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4" fillId="6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wrapText="1"/>
    </xf>
    <xf numFmtId="0" fontId="13" fillId="7" borderId="1" xfId="0" applyFont="1" applyFill="1" applyBorder="1" applyAlignment="1">
      <alignment horizontal="center" vertical="top" wrapText="1"/>
    </xf>
    <xf numFmtId="0" fontId="13" fillId="7" borderId="3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4" fillId="4" borderId="2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textRotation="90"/>
    </xf>
    <xf numFmtId="0" fontId="14" fillId="4" borderId="0" xfId="0" applyFont="1" applyFill="1" applyAlignment="1">
      <alignment wrapText="1"/>
    </xf>
    <xf numFmtId="0" fontId="11" fillId="6" borderId="1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 textRotation="90"/>
    </xf>
    <xf numFmtId="0" fontId="12" fillId="7" borderId="4" xfId="0" applyFont="1" applyFill="1" applyBorder="1" applyAlignment="1">
      <alignment horizontal="center" vertical="center" textRotation="90"/>
    </xf>
    <xf numFmtId="0" fontId="12" fillId="7" borderId="5" xfId="0" applyFont="1" applyFill="1" applyBorder="1" applyAlignment="1">
      <alignment horizontal="center" vertical="center" textRotation="90"/>
    </xf>
    <xf numFmtId="0" fontId="4" fillId="6" borderId="22" xfId="1" applyFont="1" applyFill="1" applyBorder="1" applyAlignment="1">
      <alignment horizontal="center" vertical="center"/>
    </xf>
    <xf numFmtId="0" fontId="4" fillId="6" borderId="20" xfId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textRotation="90"/>
    </xf>
    <xf numFmtId="0" fontId="12" fillId="3" borderId="4" xfId="0" applyFont="1" applyFill="1" applyBorder="1" applyAlignment="1">
      <alignment horizontal="center" vertical="center" textRotation="90"/>
    </xf>
    <xf numFmtId="0" fontId="12" fillId="3" borderId="5" xfId="0" applyFont="1" applyFill="1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</cellXfs>
  <cellStyles count="5">
    <cellStyle name="Lien hypertexte" xfId="4" builtinId="8"/>
    <cellStyle name="Monétaire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236220</xdr:colOff>
      <xdr:row>1</xdr:row>
      <xdr:rowOff>15240</xdr:rowOff>
    </xdr:from>
    <xdr:to>
      <xdr:col>2</xdr:col>
      <xdr:colOff>434340</xdr:colOff>
      <xdr:row>1</xdr:row>
      <xdr:rowOff>876300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5740"/>
          <a:ext cx="98298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137160</xdr:colOff>
      <xdr:row>1</xdr:row>
      <xdr:rowOff>38100</xdr:rowOff>
    </xdr:from>
    <xdr:to>
      <xdr:col>7</xdr:col>
      <xdr:colOff>579120</xdr:colOff>
      <xdr:row>1</xdr:row>
      <xdr:rowOff>800100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8560" y="228600"/>
          <a:ext cx="122682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tabSelected="1" workbookViewId="0">
      <selection activeCell="D7" sqref="D7"/>
    </sheetView>
  </sheetViews>
  <sheetFormatPr baseColWidth="10" defaultColWidth="11.42578125" defaultRowHeight="15" x14ac:dyDescent="0.25"/>
  <cols>
    <col min="1" max="1" width="2.140625" style="55" customWidth="1"/>
    <col min="2" max="3" width="11.42578125" style="55"/>
    <col min="4" max="5" width="35.7109375" style="55" customWidth="1"/>
    <col min="6" max="16384" width="11.42578125" style="55"/>
  </cols>
  <sheetData>
    <row r="1" spans="2:8" ht="15.75" thickBot="1" x14ac:dyDescent="0.3"/>
    <row r="2" spans="2:8" ht="79.5" customHeight="1" thickBot="1" x14ac:dyDescent="0.3">
      <c r="B2" s="84" t="s">
        <v>69</v>
      </c>
      <c r="C2" s="85"/>
      <c r="D2" s="85"/>
      <c r="E2" s="85"/>
      <c r="F2" s="85"/>
      <c r="G2" s="85"/>
      <c r="H2" s="86"/>
    </row>
    <row r="5" spans="2:8" ht="15.75" x14ac:dyDescent="0.25">
      <c r="C5" s="57" t="s">
        <v>55</v>
      </c>
    </row>
    <row r="6" spans="2:8" ht="15.75" thickBot="1" x14ac:dyDescent="0.3"/>
    <row r="7" spans="2:8" ht="54.95" customHeight="1" thickBot="1" x14ac:dyDescent="0.3">
      <c r="D7" s="54" t="s">
        <v>53</v>
      </c>
      <c r="E7" s="54" t="s">
        <v>54</v>
      </c>
    </row>
    <row r="10" spans="2:8" ht="15.75" thickBot="1" x14ac:dyDescent="0.3"/>
    <row r="11" spans="2:8" ht="70.150000000000006" customHeight="1" thickBot="1" x14ac:dyDescent="0.3">
      <c r="D11" s="56" t="s">
        <v>70</v>
      </c>
      <c r="E11" s="56" t="s">
        <v>105</v>
      </c>
    </row>
  </sheetData>
  <mergeCells count="1">
    <mergeCell ref="B2:H2"/>
  </mergeCells>
  <hyperlinks>
    <hyperlink ref="D11" location="'GOUTER &amp; MATIN Métropole'!A1" display="'GOUTER &amp; MATIN Métropole'!A1"/>
    <hyperlink ref="E11" location="'GOUTER &amp; MATIN Outre-Mer'!A1" display="'GOUTER &amp; MATIN Outre-Mer'!A1"/>
    <hyperlink ref="D7" location="'MIDI Métropole'!A1" display="Déclinaison MIDI - Métropole"/>
    <hyperlink ref="E7" location="'MIDI Outre-Mer'!A1" display="'MIDI Outre-Mer'!A1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>
      <selection activeCell="G7" sqref="G7"/>
    </sheetView>
  </sheetViews>
  <sheetFormatPr baseColWidth="10" defaultColWidth="11.42578125" defaultRowHeight="15" x14ac:dyDescent="0.25"/>
  <cols>
    <col min="1" max="1" width="8.7109375" style="13" customWidth="1"/>
    <col min="2" max="2" width="4.28515625" style="13" customWidth="1"/>
    <col min="3" max="3" width="19.140625" style="13" customWidth="1"/>
    <col min="4" max="4" width="13.42578125" style="13" customWidth="1"/>
    <col min="5" max="5" width="1.28515625" style="13" customWidth="1"/>
    <col min="6" max="6" width="12.5703125" style="13" customWidth="1"/>
    <col min="7" max="7" width="13.140625" style="13" customWidth="1"/>
    <col min="8" max="8" width="13.42578125" style="13" customWidth="1"/>
    <col min="9" max="9" width="5.7109375" style="13" customWidth="1"/>
    <col min="10" max="10" width="9.5703125" style="13" customWidth="1"/>
    <col min="11" max="11" width="5" style="13" customWidth="1"/>
    <col min="12" max="12" width="23.5703125" style="13" customWidth="1"/>
    <col min="13" max="13" width="11.42578125" style="13" customWidth="1"/>
    <col min="14" max="14" width="13.140625" style="13" customWidth="1"/>
    <col min="15" max="16384" width="11.42578125" style="13"/>
  </cols>
  <sheetData>
    <row r="1" spans="1:16" x14ac:dyDescent="0.25">
      <c r="A1" s="93" t="s">
        <v>72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5"/>
    </row>
    <row r="2" spans="1:16" ht="15" customHeight="1" x14ac:dyDescent="0.25">
      <c r="A2" s="90" t="s">
        <v>49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2"/>
    </row>
    <row r="3" spans="1:16" ht="15" customHeight="1" x14ac:dyDescent="0.25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1:16" ht="15" customHeight="1" x14ac:dyDescent="0.25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2"/>
    </row>
    <row r="5" spans="1:16" ht="15.75" thickBot="1" x14ac:dyDescent="0.3">
      <c r="A5" s="96" t="s">
        <v>50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8"/>
    </row>
    <row r="6" spans="1:16" ht="9" customHeight="1" thickBot="1" x14ac:dyDescent="0.3"/>
    <row r="7" spans="1:16" ht="15.75" thickBot="1" x14ac:dyDescent="0.3">
      <c r="A7" s="110" t="s">
        <v>31</v>
      </c>
      <c r="B7" s="110"/>
      <c r="C7" s="111"/>
      <c r="D7" s="71"/>
      <c r="E7" s="70"/>
    </row>
    <row r="8" spans="1:16" ht="9.9499999999999993" customHeight="1" thickBot="1" x14ac:dyDescent="0.3"/>
    <row r="9" spans="1:16" ht="15.75" thickBot="1" x14ac:dyDescent="0.3">
      <c r="A9" s="110" t="s">
        <v>32</v>
      </c>
      <c r="B9" s="110"/>
      <c r="C9" s="111"/>
      <c r="D9" s="71"/>
      <c r="H9" s="69"/>
    </row>
    <row r="10" spans="1:16" ht="9.9499999999999993" customHeight="1" thickBot="1" x14ac:dyDescent="0.3"/>
    <row r="11" spans="1:16" ht="15.75" thickBot="1" x14ac:dyDescent="0.3">
      <c r="A11" s="110" t="s">
        <v>34</v>
      </c>
      <c r="B11" s="110"/>
      <c r="C11" s="111"/>
      <c r="D11" s="71"/>
      <c r="E11" s="70"/>
      <c r="G11" s="81" t="s">
        <v>106</v>
      </c>
      <c r="H11" s="69"/>
    </row>
    <row r="12" spans="1:16" ht="9.9499999999999993" customHeight="1" thickBot="1" x14ac:dyDescent="0.3">
      <c r="D12" s="70"/>
    </row>
    <row r="13" spans="1:16" ht="15.75" thickBot="1" x14ac:dyDescent="0.3">
      <c r="A13" s="110" t="s">
        <v>38</v>
      </c>
      <c r="B13" s="110"/>
      <c r="C13" s="111"/>
      <c r="D13" s="71"/>
      <c r="E13" s="70"/>
    </row>
    <row r="14" spans="1:16" x14ac:dyDescent="0.25">
      <c r="D14" s="70"/>
    </row>
    <row r="15" spans="1:16" ht="9.75" customHeight="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 ht="15.75" x14ac:dyDescent="0.25">
      <c r="A16" s="103" t="s">
        <v>33</v>
      </c>
      <c r="B16" s="103"/>
      <c r="C16" s="116"/>
      <c r="D16" s="14" t="str">
        <f>IF(AND(D7="2020-1",OR(D9="A",D9="B",D9="C"),D11="2 par semaine"),Référentiel!N2,IF(AND(D7="2020-1",OR(D9="A",D9="B",D9="C"),D11="4 par semaine"),Référentiel!O2,IF(AND(D7="2020-1",D9="CORSE",D11="2 par semaine"),Référentiel!N5,IF(AND(D7="2020-1",D9="CORSE",D11="4 par semaine"),Référentiel!O5,IF(AND(D7="2020-2",OR(D9="A",D9="CORSE"),D11="2 par semaine"),Référentiel!N11,IF(AND(D7="2020-2",OR(D9="A",D9="CORSE"),D11="4 par semaine"),Référentiel!O11,IF(AND(D7="2020-2",D9="B",D11="2 par semaine"),Référentiel!N12,IF(AND(D7="2020-2",D9="B",D11="4 par semaine"),Référentiel!O12,IF(AND(D7="2020-2",D9="C",D11="2 par semaine"),Référentiel!N13,IF(AND(D7="2020-2",D9="C",D11="4 par semaine"),Référentiel!O13,IF(AND(D7="2020-3",OR(D9="A",D9="B",D9="CORSE"),D11="2 par semaine"),Référentiel!N20,IF(AND(D7="2020-3",OR(D9="A",D9="B",D9="CORSE"),D11="4 par semaine"),Référentiel!O20,IF(AND(D7="2020-3",D9="C",D11="2 par semaine"),Référentiel!N22,IF(AND(D7="2020-3",D9="C",D11="4 par semaine"),Référentiel!O22,""))))))))))))))</f>
        <v/>
      </c>
      <c r="E16" s="22" t="s">
        <v>48</v>
      </c>
      <c r="J16" s="103" t="s">
        <v>33</v>
      </c>
      <c r="K16" s="103"/>
      <c r="L16" s="103"/>
      <c r="M16" s="14" t="str">
        <f>$D$16</f>
        <v/>
      </c>
      <c r="N16" s="22" t="s">
        <v>52</v>
      </c>
    </row>
    <row r="17" spans="1:16" ht="15.75" x14ac:dyDescent="0.25">
      <c r="A17" s="28"/>
      <c r="B17" s="28"/>
      <c r="C17" s="28"/>
      <c r="D17" s="26"/>
      <c r="E17" s="22"/>
      <c r="J17" s="28"/>
      <c r="K17" s="28"/>
      <c r="L17" s="28"/>
      <c r="M17" s="26"/>
      <c r="N17" s="22"/>
    </row>
    <row r="18" spans="1:16" ht="15.75" customHeight="1" x14ac:dyDescent="0.25">
      <c r="A18" s="117" t="s">
        <v>39</v>
      </c>
      <c r="B18" s="104" t="s">
        <v>10</v>
      </c>
      <c r="C18" s="106" t="s">
        <v>40</v>
      </c>
      <c r="D18" s="108" t="s">
        <v>41</v>
      </c>
      <c r="F18" s="99" t="s">
        <v>42</v>
      </c>
      <c r="G18" s="99" t="s">
        <v>44</v>
      </c>
      <c r="H18" s="99" t="s">
        <v>45</v>
      </c>
      <c r="J18" s="101" t="s">
        <v>46</v>
      </c>
      <c r="K18" s="102" t="s">
        <v>10</v>
      </c>
      <c r="L18" s="102" t="s">
        <v>40</v>
      </c>
      <c r="M18" s="115" t="s">
        <v>41</v>
      </c>
      <c r="N18" s="113" t="s">
        <v>42</v>
      </c>
      <c r="O18" s="113" t="s">
        <v>44</v>
      </c>
      <c r="P18" s="113" t="s">
        <v>45</v>
      </c>
    </row>
    <row r="19" spans="1:16" ht="22.5" customHeight="1" thickBot="1" x14ac:dyDescent="0.3">
      <c r="A19" s="117"/>
      <c r="B19" s="105"/>
      <c r="C19" s="107"/>
      <c r="D19" s="109"/>
      <c r="F19" s="100"/>
      <c r="G19" s="100"/>
      <c r="H19" s="100"/>
      <c r="J19" s="101"/>
      <c r="K19" s="102"/>
      <c r="L19" s="102"/>
      <c r="M19" s="115"/>
      <c r="N19" s="114"/>
      <c r="O19" s="113"/>
      <c r="P19" s="113"/>
    </row>
    <row r="20" spans="1:16" ht="27.75" customHeight="1" x14ac:dyDescent="0.25">
      <c r="A20" s="117"/>
      <c r="B20" s="23">
        <v>1</v>
      </c>
      <c r="C20" s="16" t="s">
        <v>14</v>
      </c>
      <c r="D20" s="16">
        <v>0.1</v>
      </c>
      <c r="E20" s="24"/>
      <c r="F20" s="73"/>
      <c r="G20" s="41">
        <v>0.16</v>
      </c>
      <c r="H20" s="18" t="str">
        <f>IF(F20="","",F20*G20*$D$13)</f>
        <v/>
      </c>
      <c r="I20" s="24"/>
      <c r="J20" s="101"/>
      <c r="K20" s="19">
        <v>5</v>
      </c>
      <c r="L20" s="12" t="s">
        <v>21</v>
      </c>
      <c r="M20" s="42">
        <v>0.125</v>
      </c>
      <c r="N20" s="73"/>
      <c r="O20" s="43">
        <v>0.14000000000000001</v>
      </c>
      <c r="P20" s="20" t="str">
        <f>IF(N20="","",N20*O20*$D$13)</f>
        <v/>
      </c>
    </row>
    <row r="21" spans="1:16" s="24" customFormat="1" ht="30" x14ac:dyDescent="0.25">
      <c r="A21" s="117"/>
      <c r="B21" s="23">
        <v>2</v>
      </c>
      <c r="C21" s="16" t="s">
        <v>16</v>
      </c>
      <c r="D21" s="16">
        <v>0.1</v>
      </c>
      <c r="F21" s="74"/>
      <c r="G21" s="41">
        <v>0.1</v>
      </c>
      <c r="H21" s="18" t="str">
        <f t="shared" ref="H21:H23" si="0">IF(F21="","",F21*G21*$D$13)</f>
        <v/>
      </c>
      <c r="J21" s="101"/>
      <c r="K21" s="25">
        <v>6</v>
      </c>
      <c r="L21" s="12" t="s">
        <v>22</v>
      </c>
      <c r="M21" s="42">
        <v>0.125</v>
      </c>
      <c r="N21" s="74"/>
      <c r="O21" s="44">
        <v>0.11</v>
      </c>
      <c r="P21" s="20" t="str">
        <f t="shared" ref="P21:P23" si="1">IF(N21="","",N21*O21*$D$13)</f>
        <v/>
      </c>
    </row>
    <row r="22" spans="1:16" s="24" customFormat="1" ht="60" x14ac:dyDescent="0.25">
      <c r="A22" s="117"/>
      <c r="B22" s="23">
        <v>3</v>
      </c>
      <c r="C22" s="16" t="s">
        <v>18</v>
      </c>
      <c r="D22" s="16">
        <v>0.1</v>
      </c>
      <c r="F22" s="74"/>
      <c r="G22" s="41">
        <v>0.28000000000000003</v>
      </c>
      <c r="H22" s="18" t="str">
        <f t="shared" si="0"/>
        <v/>
      </c>
      <c r="J22" s="101"/>
      <c r="K22" s="25">
        <v>7</v>
      </c>
      <c r="L22" s="12" t="s">
        <v>23</v>
      </c>
      <c r="M22" s="42">
        <v>0.06</v>
      </c>
      <c r="N22" s="74"/>
      <c r="O22" s="44">
        <v>0.12</v>
      </c>
      <c r="P22" s="20" t="str">
        <f t="shared" si="1"/>
        <v/>
      </c>
    </row>
    <row r="23" spans="1:16" s="24" customFormat="1" ht="30.75" thickBot="1" x14ac:dyDescent="0.3">
      <c r="A23" s="117"/>
      <c r="B23" s="23">
        <v>4</v>
      </c>
      <c r="C23" s="17" t="s">
        <v>19</v>
      </c>
      <c r="D23" s="16">
        <v>0.1</v>
      </c>
      <c r="E23" s="72"/>
      <c r="F23" s="75"/>
      <c r="G23" s="41">
        <v>0.36</v>
      </c>
      <c r="H23" s="18" t="str">
        <f t="shared" si="0"/>
        <v/>
      </c>
      <c r="J23" s="101"/>
      <c r="K23" s="25">
        <v>8</v>
      </c>
      <c r="L23" s="12" t="s">
        <v>24</v>
      </c>
      <c r="M23" s="42">
        <v>0.03</v>
      </c>
      <c r="N23" s="74"/>
      <c r="O23" s="44">
        <v>0.15</v>
      </c>
      <c r="P23" s="20" t="str">
        <f t="shared" si="1"/>
        <v/>
      </c>
    </row>
    <row r="24" spans="1:16" s="24" customFormat="1" ht="30.75" thickBot="1" x14ac:dyDescent="0.3">
      <c r="A24" s="21"/>
      <c r="B24" s="21"/>
      <c r="C24" s="33" t="s">
        <v>43</v>
      </c>
      <c r="D24" s="31"/>
      <c r="E24" s="31"/>
      <c r="F24" s="34">
        <f>SUM(F20:F23)</f>
        <v>0</v>
      </c>
      <c r="G24" s="31"/>
      <c r="H24" s="34">
        <f>SUM(H20:H23)</f>
        <v>0</v>
      </c>
      <c r="I24" s="21"/>
      <c r="J24" s="101"/>
      <c r="K24" s="25">
        <v>9</v>
      </c>
      <c r="L24" s="12" t="s">
        <v>25</v>
      </c>
      <c r="M24" s="42">
        <v>0.03</v>
      </c>
      <c r="N24" s="75"/>
      <c r="O24" s="44">
        <v>0.2</v>
      </c>
      <c r="P24" s="20" t="str">
        <f t="shared" ref="P24" si="2">IF(N24="","",N24*O24*$D$13)</f>
        <v/>
      </c>
    </row>
    <row r="25" spans="1:16" s="21" customFormat="1" ht="27" customHeight="1" thickBot="1" x14ac:dyDescent="0.3">
      <c r="A25" s="15"/>
      <c r="B25" s="13"/>
      <c r="I25" s="13"/>
      <c r="J25" s="13"/>
      <c r="K25" s="13"/>
      <c r="L25" s="30" t="s">
        <v>43</v>
      </c>
      <c r="M25" s="31"/>
      <c r="N25" s="32">
        <f>SUM(N20:N24)</f>
        <v>0</v>
      </c>
      <c r="O25" s="31"/>
      <c r="P25" s="32">
        <f>SUM(P20:P24)</f>
        <v>0</v>
      </c>
    </row>
    <row r="27" spans="1:16" x14ac:dyDescent="0.25">
      <c r="C27" s="118"/>
      <c r="D27" s="118"/>
      <c r="E27" s="118"/>
      <c r="F27" s="118"/>
      <c r="G27" s="118"/>
      <c r="H27" s="118"/>
      <c r="J27" s="29"/>
      <c r="K27" s="112"/>
      <c r="L27" s="112"/>
      <c r="M27" s="112"/>
      <c r="N27" s="112"/>
      <c r="O27" s="112"/>
      <c r="P27" s="112"/>
    </row>
    <row r="28" spans="1:16" x14ac:dyDescent="0.25">
      <c r="A28" s="15"/>
      <c r="C28" s="118"/>
      <c r="D28" s="118"/>
      <c r="E28" s="118"/>
      <c r="F28" s="118"/>
      <c r="G28" s="118"/>
      <c r="H28" s="118"/>
      <c r="K28" s="112"/>
      <c r="L28" s="112"/>
      <c r="M28" s="112"/>
      <c r="N28" s="112"/>
      <c r="O28" s="112"/>
      <c r="P28" s="112"/>
    </row>
    <row r="29" spans="1:16" x14ac:dyDescent="0.25">
      <c r="A29" s="15"/>
      <c r="K29" s="62"/>
      <c r="L29" s="62"/>
      <c r="M29" s="62"/>
      <c r="N29" s="62"/>
      <c r="O29" s="62"/>
      <c r="P29" s="62"/>
    </row>
    <row r="30" spans="1:16" ht="15.75" x14ac:dyDescent="0.25">
      <c r="A30" s="15"/>
      <c r="F30" s="87" t="s">
        <v>65</v>
      </c>
      <c r="G30" s="88"/>
      <c r="H30" s="88"/>
      <c r="I30" s="88"/>
      <c r="J30" s="88"/>
      <c r="K30" s="89"/>
      <c r="L30" s="65">
        <f>P25+H24</f>
        <v>0</v>
      </c>
      <c r="M30" s="62"/>
      <c r="N30" s="62"/>
      <c r="O30" s="62"/>
      <c r="P30" s="62"/>
    </row>
    <row r="31" spans="1:16" ht="15.75" thickBot="1" x14ac:dyDescent="0.3">
      <c r="A31" s="15"/>
    </row>
    <row r="32" spans="1:16" ht="33" customHeight="1" thickBot="1" x14ac:dyDescent="0.3">
      <c r="E32" s="35"/>
      <c r="F32" s="36"/>
      <c r="G32" s="37" t="s">
        <v>47</v>
      </c>
      <c r="H32" s="38"/>
      <c r="I32" s="38"/>
      <c r="J32" s="38"/>
      <c r="K32" s="39"/>
      <c r="L32" s="49">
        <f>IF(L30=0,0,L30-#REF!)</f>
        <v>0</v>
      </c>
    </row>
    <row r="34" spans="4:4" ht="18.75" x14ac:dyDescent="0.3">
      <c r="D34" s="63" t="str">
        <f>IF(OR(L30="",L30&gt;=400),"","Le montant total de l'aide est inférieur à 400 €. Vous ne pouvez pas déposer une demande de paiement.")</f>
        <v>Le montant total de l'aide est inférieur à 400 €. Vous ne pouvez pas déposer une demande de paiement.</v>
      </c>
    </row>
  </sheetData>
  <mergeCells count="26">
    <mergeCell ref="A7:C7"/>
    <mergeCell ref="K27:P28"/>
    <mergeCell ref="P18:P19"/>
    <mergeCell ref="O18:O19"/>
    <mergeCell ref="N18:N19"/>
    <mergeCell ref="M18:M19"/>
    <mergeCell ref="A9:C9"/>
    <mergeCell ref="A16:C16"/>
    <mergeCell ref="A13:C13"/>
    <mergeCell ref="A18:A23"/>
    <mergeCell ref="C27:H28"/>
    <mergeCell ref="F30:K30"/>
    <mergeCell ref="A2:P4"/>
    <mergeCell ref="A1:P1"/>
    <mergeCell ref="A5:P5"/>
    <mergeCell ref="H18:H19"/>
    <mergeCell ref="J18:J24"/>
    <mergeCell ref="K18:K19"/>
    <mergeCell ref="L18:L19"/>
    <mergeCell ref="J16:L16"/>
    <mergeCell ref="B18:B19"/>
    <mergeCell ref="C18:C19"/>
    <mergeCell ref="D18:D19"/>
    <mergeCell ref="F18:F19"/>
    <mergeCell ref="G18:G19"/>
    <mergeCell ref="A11:C1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Référentiel!$C$2:$C$4</xm:f>
          </x14:formula1>
          <xm:sqref>D7</xm:sqref>
        </x14:dataValidation>
        <x14:dataValidation type="list" allowBlank="1" showInputMessage="1" showErrorMessage="1">
          <x14:formula1>
            <xm:f>Référentiel!$A$3:$A$6</xm:f>
          </x14:formula1>
          <xm:sqref>D9</xm:sqref>
        </x14:dataValidation>
        <x14:dataValidation type="list" allowBlank="1" showInputMessage="1" showErrorMessage="1">
          <x14:formula1>
            <xm:f>Référentiel!$D$2:$D$3</xm:f>
          </x14:formula1>
          <xm:sqref>D11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1"/>
  <sheetViews>
    <sheetView zoomScaleNormal="100" workbookViewId="0">
      <selection activeCell="A31" sqref="A31:XFD31"/>
    </sheetView>
  </sheetViews>
  <sheetFormatPr baseColWidth="10" defaultRowHeight="15" x14ac:dyDescent="0.25"/>
  <cols>
    <col min="1" max="1" width="6.28515625" customWidth="1"/>
    <col min="2" max="2" width="7.5703125" customWidth="1"/>
    <col min="3" max="3" width="24.7109375" customWidth="1"/>
    <col min="4" max="4" width="14.5703125" customWidth="1"/>
    <col min="5" max="5" width="0.7109375" customWidth="1"/>
    <col min="6" max="6" width="13.5703125" customWidth="1"/>
    <col min="7" max="7" width="14.5703125" customWidth="1"/>
    <col min="8" max="8" width="15.42578125" customWidth="1"/>
    <col min="12" max="12" width="21.85546875" customWidth="1"/>
    <col min="14" max="14" width="15.42578125" customWidth="1"/>
    <col min="16" max="16" width="14.7109375" customWidth="1"/>
    <col min="17" max="46" width="11.42578125" style="13"/>
  </cols>
  <sheetData>
    <row r="1" spans="1:17" x14ac:dyDescent="0.25">
      <c r="A1" s="93" t="s">
        <v>72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5"/>
    </row>
    <row r="2" spans="1:17" ht="15" customHeight="1" x14ac:dyDescent="0.25">
      <c r="A2" s="90" t="s">
        <v>49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2"/>
    </row>
    <row r="3" spans="1:17" ht="15" customHeight="1" x14ac:dyDescent="0.25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1:17" ht="15" customHeight="1" x14ac:dyDescent="0.25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2"/>
      <c r="Q4" s="13" t="str">
        <f>IF(AND(D7="2019-1",D9="GUADELOUPE",D11="2 par semaine"),Référentiel!N6,IF(AND(D7="2019-1",D9="GUADELOUPE",D11="4 par semaine"),Référentiel!O6,IF(AND(D7="2019-1",D9="REUNION",D11="2 par semaine"),Référentiel!N9,IF(AND(D7="2019-1",D9="REUNION",D11="4 par semaine"),Référentiel!O9,IF(AND(D7="2019-1",OR(D9="GUYANE",D9="MARTINIQUE"),D11="2 par semaine"),Référentiel!N8,IF(AND(D7="2019-2",OR(D9="GUYANE",D9="MARTINIQUE"),D11="4 par semaine"),Référentiel!O8,IF(AND(D7="2019-2",D9="GUADELOUPE",D11="2 par semaine"),Référentiel!N15,IF(AND(D7="2019-2",D9="GUADELOUPE",D11="4 par semaine"),Référentiel!O15,IF(AND(D7="2019-2",D9="MARTINIQUE",D11="2 par semaine"),Référentiel!N17,IF(AND(D7="2019-2",D9="MARTINIQUE",D11="4 par semaine"),Référentiel!O17,IF(AND(D7="2019-2",D9="GUYANE",D11="2 par semaine"),Référentiel!N16,IF(AND(D7="2019-2",D9="GUYANE",D11="4 par semaine"),Référentiel!O16,IF(AND(D7="2019-2",D9="REUNION",D11="2 par semaine"),Référentiel!N18,IF(AND(D7="2019-2",D9="REUNION",D11="4 par semaine"),Référentiel!O18,IF(AND(D7="2019-3",OR(D9="MARTINIQUE",D9="GUYANE"),D11="2 par semaine"),Référentiel!N26,IF(AND(D7="2019-3",OR(D9="MARTINIQUE",D9="GUYANE"),D11="4 par semaine"),Référentiel!O26,IF(AND(D7="2019-3",D9="GUADELOUPE",D11="2 par semaine"),Référentiel!N24,IF(AND(D7="2019-3",D9="GUADELOUPE",D11="4 par semaine"),Référentiel!O24,IF(AND(D7="2019-3",D9="REUNION",D11="2 par semaine"),Référentiel!N27,IF(AND(D7="2019-3",D9="REUNION",D11="4 par semaine"),Référentiel!O27,""))))))))))))))))))))</f>
        <v/>
      </c>
    </row>
    <row r="5" spans="1:17" ht="15.75" thickBot="1" x14ac:dyDescent="0.3">
      <c r="A5" s="96" t="s">
        <v>51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8"/>
    </row>
    <row r="6" spans="1:17" ht="15.75" thickBot="1" x14ac:dyDescent="0.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7" ht="15.75" thickBot="1" x14ac:dyDescent="0.3">
      <c r="A7" s="110" t="s">
        <v>31</v>
      </c>
      <c r="B7" s="110"/>
      <c r="C7" s="111"/>
      <c r="D7" s="71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7" ht="15.75" thickBot="1" x14ac:dyDescent="0.3">
      <c r="A8" s="13"/>
      <c r="B8" s="13"/>
      <c r="C8" s="13"/>
      <c r="D8" s="13"/>
      <c r="E8" s="13"/>
      <c r="F8" s="13"/>
      <c r="G8" s="13"/>
      <c r="H8" s="69"/>
      <c r="I8" s="13"/>
      <c r="J8" s="13"/>
      <c r="K8" s="13"/>
      <c r="L8" s="13"/>
      <c r="M8" s="13"/>
      <c r="N8" s="13"/>
      <c r="O8" s="13"/>
      <c r="P8" s="13"/>
    </row>
    <row r="9" spans="1:17" ht="13.5" customHeight="1" thickBot="1" x14ac:dyDescent="0.3">
      <c r="A9" s="110" t="s">
        <v>32</v>
      </c>
      <c r="B9" s="110"/>
      <c r="C9" s="111"/>
      <c r="D9" s="71"/>
      <c r="E9" s="13"/>
      <c r="F9" s="13"/>
      <c r="G9" s="13"/>
      <c r="H9" s="69"/>
      <c r="I9" s="13"/>
      <c r="J9" s="13"/>
      <c r="K9" s="13"/>
      <c r="L9" s="13"/>
      <c r="M9" s="13"/>
      <c r="N9" s="13"/>
      <c r="O9" s="13"/>
      <c r="P9" s="13"/>
    </row>
    <row r="10" spans="1:17" ht="15.75" thickBot="1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7" ht="15.75" thickBot="1" x14ac:dyDescent="0.3">
      <c r="A11" s="110" t="s">
        <v>34</v>
      </c>
      <c r="B11" s="110"/>
      <c r="C11" s="111"/>
      <c r="D11" s="71"/>
      <c r="E11" s="13"/>
      <c r="F11" s="13"/>
      <c r="G11" s="81" t="s">
        <v>106</v>
      </c>
      <c r="H11" s="13"/>
      <c r="I11" s="13"/>
      <c r="J11" s="13"/>
      <c r="K11" s="13"/>
      <c r="L11" s="13"/>
      <c r="M11" s="13"/>
      <c r="N11" s="13"/>
      <c r="O11" s="13"/>
      <c r="P11" s="13"/>
    </row>
    <row r="12" spans="1:17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7" ht="15.75" thickBot="1" x14ac:dyDescent="0.3">
      <c r="A13" s="110" t="s">
        <v>38</v>
      </c>
      <c r="B13" s="110"/>
      <c r="C13" s="111"/>
      <c r="D13" s="71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7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7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7" ht="15.75" x14ac:dyDescent="0.25">
      <c r="A16" s="103" t="s">
        <v>33</v>
      </c>
      <c r="B16" s="103"/>
      <c r="C16" s="116"/>
      <c r="D16" s="14" t="str">
        <f>IF(AND(D7="2020-1",D9="GUADELOUPE",D11="2 par semaine"),Référentiel!N6,IF(AND(D7="2020-1",D9="GUADELOUPE",D11="4 par semaine"),Référentiel!O6,IF(AND(D7="2020-1",D9="REUNION",D11="2 par semaine"),Référentiel!N9,IF(AND(D7="2020-1",D9="REUNION",D11="4 par semaine"),Référentiel!O9,IF(AND(D7="2020-1",OR(D9="GUYANE",D9="MARTINIQUE"),D11="2 par semaine"),Référentiel!N8,IF(AND(D7="2020-1",OR(D9="GUYANE",D9="MARTINIQUE"),D11="4 par semaine"),Référentiel!O8,IF(AND(D7="2020-2",D9="GUADELOUPE",D11="2 par semaine"),Référentiel!N15,IF(AND(D7="2020-2",D9="GUADELOUPE",D11="4 par semaine"),Référentiel!O15,IF(AND(D7="2020-2",D9="MARTINIQUE",D11="2 par semaine"),Référentiel!N17,IF(AND(D7="2020-2",D9="MARTINIQUE",D11="4 par semaine"),Référentiel!O17,IF(AND(D7="2020-2",D9="GUYANE",D11="2 par semaine"),Référentiel!N16,IF(AND(D7="2020-2",D9="GUYANE",D11="4 par semaine"),Référentiel!O16,IF(AND(D7="2020-2",D9="REUNION",D11="2 par semaine"),Référentiel!N18,IF(AND(D7="2020-2",D9="REUNION",D11="4 par semaine"),Référentiel!O18,IF(AND(D7="2020-3",OR(D9="MARTINIQUE",D9="GUYANE"),D11="2 par semaine"),Référentiel!N26,IF(AND(D7="2020-3",OR(D9="MARTINIQUE",D9="GUYANE"),D11="4 par semaine"),Référentiel!O26,IF(AND(D7="2020-3",D9="GUADELOUPE",D11="2 par semaine"),Référentiel!N24,IF(AND(D7="2020-3",D9="GUADELOUPE",D11="4 par semaine"),Référentiel!O24,IF(AND(D7="2020-3",D9="REUNION",D11="2 par semaine"),Référentiel!N27,IF(AND(D7="2020-3",D9="REUNION",D11="4 par semaine"),Référentiel!O27,""))))))))))))))))))))</f>
        <v/>
      </c>
      <c r="E16" s="22" t="s">
        <v>48</v>
      </c>
      <c r="F16" s="13"/>
      <c r="G16" s="13"/>
      <c r="H16" s="13"/>
      <c r="I16" s="13"/>
      <c r="J16" s="103" t="s">
        <v>33</v>
      </c>
      <c r="K16" s="103"/>
      <c r="L16" s="103"/>
      <c r="M16" s="14" t="str">
        <f>$D$16</f>
        <v/>
      </c>
      <c r="N16" s="22" t="s">
        <v>52</v>
      </c>
      <c r="O16" s="13"/>
      <c r="P16" s="13"/>
    </row>
    <row r="17" spans="1:46" ht="15.75" x14ac:dyDescent="0.25">
      <c r="A17" s="28"/>
      <c r="B17" s="28"/>
      <c r="C17" s="28"/>
      <c r="D17" s="26"/>
      <c r="E17" s="22"/>
      <c r="F17" s="13"/>
      <c r="G17" s="13"/>
      <c r="H17" s="13"/>
      <c r="I17" s="13"/>
      <c r="J17" s="28"/>
      <c r="K17" s="28"/>
      <c r="L17" s="28"/>
      <c r="M17" s="26"/>
      <c r="N17" s="22"/>
      <c r="O17" s="13"/>
      <c r="P17" s="13"/>
    </row>
    <row r="18" spans="1:46" ht="18" customHeight="1" x14ac:dyDescent="0.25">
      <c r="A18" s="117" t="s">
        <v>39</v>
      </c>
      <c r="B18" s="104" t="s">
        <v>10</v>
      </c>
      <c r="C18" s="106" t="s">
        <v>40</v>
      </c>
      <c r="D18" s="108" t="s">
        <v>41</v>
      </c>
      <c r="E18" s="13"/>
      <c r="F18" s="99" t="s">
        <v>42</v>
      </c>
      <c r="G18" s="99" t="s">
        <v>44</v>
      </c>
      <c r="H18" s="99" t="s">
        <v>45</v>
      </c>
      <c r="I18" s="13"/>
      <c r="J18" s="101" t="s">
        <v>46</v>
      </c>
      <c r="K18" s="102" t="s">
        <v>10</v>
      </c>
      <c r="L18" s="102" t="s">
        <v>40</v>
      </c>
      <c r="M18" s="115" t="s">
        <v>41</v>
      </c>
      <c r="N18" s="113" t="s">
        <v>42</v>
      </c>
      <c r="O18" s="113" t="s">
        <v>44</v>
      </c>
      <c r="P18" s="113" t="s">
        <v>45</v>
      </c>
    </row>
    <row r="19" spans="1:46" ht="30.75" customHeight="1" thickBot="1" x14ac:dyDescent="0.3">
      <c r="A19" s="117"/>
      <c r="B19" s="105"/>
      <c r="C19" s="107"/>
      <c r="D19" s="109"/>
      <c r="E19" s="13"/>
      <c r="F19" s="100"/>
      <c r="G19" s="100"/>
      <c r="H19" s="100"/>
      <c r="I19" s="13"/>
      <c r="J19" s="101"/>
      <c r="K19" s="102"/>
      <c r="L19" s="102"/>
      <c r="M19" s="115"/>
      <c r="N19" s="114"/>
      <c r="O19" s="113"/>
      <c r="P19" s="113"/>
    </row>
    <row r="20" spans="1:46" x14ac:dyDescent="0.25">
      <c r="A20" s="117"/>
      <c r="B20" s="23">
        <v>1</v>
      </c>
      <c r="C20" s="16" t="s">
        <v>14</v>
      </c>
      <c r="D20" s="16">
        <v>0.1</v>
      </c>
      <c r="E20" s="24"/>
      <c r="F20" s="73"/>
      <c r="G20" s="76">
        <v>0.18</v>
      </c>
      <c r="H20" s="45" t="str">
        <f>IF(F20="","",F20*G20*$D$13)</f>
        <v/>
      </c>
      <c r="I20" s="24"/>
      <c r="J20" s="101"/>
      <c r="K20" s="19">
        <v>5</v>
      </c>
      <c r="L20" s="12" t="s">
        <v>21</v>
      </c>
      <c r="M20" s="42">
        <v>0.125</v>
      </c>
      <c r="N20" s="73"/>
      <c r="O20" s="77">
        <v>0.15</v>
      </c>
      <c r="P20" s="47" t="str">
        <f>IF(N20="","",N20*O20*$D$13)</f>
        <v/>
      </c>
    </row>
    <row r="21" spans="1:46" x14ac:dyDescent="0.25">
      <c r="A21" s="117"/>
      <c r="B21" s="23">
        <v>2</v>
      </c>
      <c r="C21" s="16" t="s">
        <v>16</v>
      </c>
      <c r="D21" s="16">
        <v>0.1</v>
      </c>
      <c r="E21" s="24"/>
      <c r="F21" s="74"/>
      <c r="G21" s="76">
        <v>0.11</v>
      </c>
      <c r="H21" s="45" t="str">
        <f t="shared" ref="H21:H23" si="0">IF(F21="","",F21*G21*$D$13)</f>
        <v/>
      </c>
      <c r="I21" s="24"/>
      <c r="J21" s="101"/>
      <c r="K21" s="25">
        <v>6</v>
      </c>
      <c r="L21" s="12" t="s">
        <v>22</v>
      </c>
      <c r="M21" s="42">
        <v>0.125</v>
      </c>
      <c r="N21" s="74"/>
      <c r="O21" s="77">
        <v>0.13</v>
      </c>
      <c r="P21" s="47" t="str">
        <f t="shared" ref="P21:P24" si="1">IF(N21="","",N21*O21*$D$13)</f>
        <v/>
      </c>
    </row>
    <row r="22" spans="1:46" ht="45" x14ac:dyDescent="0.25">
      <c r="A22" s="117"/>
      <c r="B22" s="23">
        <v>3</v>
      </c>
      <c r="C22" s="16" t="s">
        <v>18</v>
      </c>
      <c r="D22" s="16">
        <v>0.1</v>
      </c>
      <c r="E22" s="24"/>
      <c r="F22" s="74"/>
      <c r="G22" s="76">
        <v>0.3</v>
      </c>
      <c r="H22" s="45" t="str">
        <f t="shared" si="0"/>
        <v/>
      </c>
      <c r="I22" s="24"/>
      <c r="J22" s="101"/>
      <c r="K22" s="25">
        <v>7</v>
      </c>
      <c r="L22" s="12" t="s">
        <v>23</v>
      </c>
      <c r="M22" s="42">
        <v>0.06</v>
      </c>
      <c r="N22" s="74"/>
      <c r="O22" s="77">
        <v>0.13</v>
      </c>
      <c r="P22" s="47" t="str">
        <f t="shared" si="1"/>
        <v/>
      </c>
    </row>
    <row r="23" spans="1:46" ht="30.75" thickBot="1" x14ac:dyDescent="0.3">
      <c r="A23" s="117"/>
      <c r="B23" s="23">
        <v>4</v>
      </c>
      <c r="C23" s="17" t="s">
        <v>19</v>
      </c>
      <c r="D23" s="16">
        <v>0.1</v>
      </c>
      <c r="E23" s="24"/>
      <c r="F23" s="75"/>
      <c r="G23" s="76">
        <v>0.39</v>
      </c>
      <c r="H23" s="45" t="str">
        <f t="shared" si="0"/>
        <v/>
      </c>
      <c r="I23" s="24"/>
      <c r="J23" s="101"/>
      <c r="K23" s="25">
        <v>8</v>
      </c>
      <c r="L23" s="12" t="s">
        <v>24</v>
      </c>
      <c r="M23" s="42">
        <v>0.03</v>
      </c>
      <c r="N23" s="74"/>
      <c r="O23" s="77">
        <v>0.16</v>
      </c>
      <c r="P23" s="47" t="str">
        <f t="shared" si="1"/>
        <v/>
      </c>
    </row>
    <row r="24" spans="1:46" ht="30.75" thickBot="1" x14ac:dyDescent="0.3">
      <c r="A24" s="21"/>
      <c r="B24" s="21"/>
      <c r="C24" s="33" t="s">
        <v>43</v>
      </c>
      <c r="D24" s="31"/>
      <c r="E24" s="31"/>
      <c r="F24" s="34">
        <f>SUM(F20:F23)</f>
        <v>0</v>
      </c>
      <c r="G24" s="31"/>
      <c r="H24" s="46">
        <f>SUM(H20:H23)</f>
        <v>0</v>
      </c>
      <c r="I24" s="21"/>
      <c r="J24" s="101"/>
      <c r="K24" s="25">
        <v>9</v>
      </c>
      <c r="L24" s="12" t="s">
        <v>25</v>
      </c>
      <c r="M24" s="42">
        <v>0.03</v>
      </c>
      <c r="N24" s="75"/>
      <c r="O24" s="77">
        <v>0.22</v>
      </c>
      <c r="P24" s="47" t="str">
        <f t="shared" si="1"/>
        <v/>
      </c>
    </row>
    <row r="25" spans="1:46" ht="16.5" thickBot="1" x14ac:dyDescent="0.3">
      <c r="A25" s="15"/>
      <c r="B25" s="13"/>
      <c r="C25" s="118"/>
      <c r="D25" s="118"/>
      <c r="E25" s="118"/>
      <c r="F25" s="118"/>
      <c r="G25" s="118"/>
      <c r="H25" s="118"/>
      <c r="I25" s="13"/>
      <c r="J25" s="13"/>
      <c r="K25" s="13"/>
      <c r="L25" s="30" t="s">
        <v>43</v>
      </c>
      <c r="M25" s="31"/>
      <c r="N25" s="32">
        <f>SUM(N20:N24)</f>
        <v>0</v>
      </c>
      <c r="O25" s="31"/>
      <c r="P25" s="48">
        <f>SUM(P20:P24)</f>
        <v>0</v>
      </c>
    </row>
    <row r="26" spans="1:46" x14ac:dyDescent="0.25">
      <c r="A26" s="13"/>
      <c r="B26" s="13"/>
      <c r="C26" s="118"/>
      <c r="D26" s="118"/>
      <c r="E26" s="118"/>
      <c r="F26" s="118"/>
      <c r="G26" s="118"/>
      <c r="H26" s="118"/>
      <c r="I26" s="13"/>
      <c r="J26" s="13"/>
      <c r="K26" s="13"/>
      <c r="L26" s="13"/>
      <c r="M26" s="13"/>
      <c r="N26" s="13"/>
      <c r="O26" s="13"/>
      <c r="P26" s="13"/>
    </row>
    <row r="27" spans="1:46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29"/>
      <c r="K27" s="112"/>
      <c r="L27" s="112"/>
      <c r="M27" s="112"/>
      <c r="N27" s="112"/>
      <c r="O27" s="112"/>
      <c r="P27" s="112"/>
    </row>
    <row r="28" spans="1:46" x14ac:dyDescent="0.25">
      <c r="A28" s="15"/>
      <c r="B28" s="13"/>
      <c r="C28" s="13"/>
      <c r="D28" s="13"/>
      <c r="E28" s="13"/>
      <c r="F28" s="13"/>
      <c r="G28" s="13"/>
      <c r="H28" s="13"/>
      <c r="I28" s="13"/>
      <c r="J28" s="13"/>
      <c r="K28" s="112"/>
      <c r="L28" s="112"/>
      <c r="M28" s="112"/>
      <c r="N28" s="112"/>
      <c r="O28" s="112"/>
      <c r="P28" s="112"/>
    </row>
    <row r="29" spans="1:46" s="1" customFormat="1" x14ac:dyDescent="0.25">
      <c r="A29" s="15"/>
      <c r="B29" s="13"/>
      <c r="C29" s="13"/>
      <c r="D29" s="13"/>
      <c r="E29" s="13"/>
      <c r="F29" s="13"/>
      <c r="G29" s="13"/>
      <c r="H29" s="13"/>
      <c r="I29" s="13"/>
      <c r="J29" s="13"/>
      <c r="K29" s="62"/>
      <c r="L29" s="62"/>
      <c r="M29" s="62"/>
      <c r="N29" s="62"/>
      <c r="O29" s="62"/>
      <c r="P29" s="62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</row>
    <row r="30" spans="1:46" s="1" customFormat="1" ht="15.75" x14ac:dyDescent="0.25">
      <c r="A30" s="15"/>
      <c r="B30" s="13"/>
      <c r="C30" s="13"/>
      <c r="D30" s="13"/>
      <c r="E30" s="13"/>
      <c r="F30" s="87" t="s">
        <v>65</v>
      </c>
      <c r="G30" s="88"/>
      <c r="H30" s="88"/>
      <c r="I30" s="88"/>
      <c r="J30" s="88"/>
      <c r="K30" s="89"/>
      <c r="L30" s="66">
        <f>P25+H24</f>
        <v>0</v>
      </c>
      <c r="M30" s="62"/>
      <c r="N30" s="62"/>
      <c r="O30" s="62"/>
      <c r="P30" s="62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</row>
    <row r="31" spans="1:46" ht="15.75" thickBot="1" x14ac:dyDescent="0.3">
      <c r="A31" s="15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46" ht="19.5" thickBot="1" x14ac:dyDescent="0.3">
      <c r="A32" s="13"/>
      <c r="B32" s="13"/>
      <c r="C32" s="13"/>
      <c r="D32" s="13"/>
      <c r="E32" s="35"/>
      <c r="F32" s="36"/>
      <c r="G32" s="37" t="s">
        <v>47</v>
      </c>
      <c r="H32" s="38"/>
      <c r="I32" s="38"/>
      <c r="J32" s="38"/>
      <c r="K32" s="39"/>
      <c r="L32" s="49">
        <f>IF(L30=0,0,L30-#REF!)</f>
        <v>0</v>
      </c>
      <c r="M32" s="13"/>
      <c r="N32" s="13"/>
      <c r="O32" s="13"/>
      <c r="P32" s="13"/>
    </row>
    <row r="33" spans="1:16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1:16" s="13" customFormat="1" ht="21" x14ac:dyDescent="0.35">
      <c r="D34" s="64" t="str">
        <f>IF(OR(L30="",L30&gt;=400),"","Le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5" spans="1:16" s="13" customFormat="1" x14ac:dyDescent="0.25"/>
    <row r="36" spans="1:16" s="13" customFormat="1" x14ac:dyDescent="0.25"/>
    <row r="37" spans="1:16" s="13" customFormat="1" x14ac:dyDescent="0.25"/>
    <row r="38" spans="1:16" s="13" customFormat="1" x14ac:dyDescent="0.25"/>
    <row r="39" spans="1:16" s="13" customFormat="1" x14ac:dyDescent="0.25"/>
    <row r="40" spans="1:16" s="13" customFormat="1" x14ac:dyDescent="0.25"/>
    <row r="41" spans="1:16" s="13" customFormat="1" x14ac:dyDescent="0.25"/>
    <row r="42" spans="1:16" s="13" customFormat="1" x14ac:dyDescent="0.25"/>
    <row r="43" spans="1:16" s="13" customFormat="1" x14ac:dyDescent="0.25"/>
    <row r="44" spans="1:16" s="13" customFormat="1" x14ac:dyDescent="0.25"/>
    <row r="45" spans="1:16" s="13" customFormat="1" x14ac:dyDescent="0.25"/>
    <row r="46" spans="1:16" s="13" customFormat="1" x14ac:dyDescent="0.25"/>
    <row r="47" spans="1:16" s="13" customFormat="1" x14ac:dyDescent="0.25"/>
    <row r="48" spans="1:16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</sheetData>
  <mergeCells count="26">
    <mergeCell ref="L18:L19"/>
    <mergeCell ref="K27:P28"/>
    <mergeCell ref="M18:M19"/>
    <mergeCell ref="N18:N19"/>
    <mergeCell ref="O18:O19"/>
    <mergeCell ref="P18:P19"/>
    <mergeCell ref="F18:F19"/>
    <mergeCell ref="G18:G19"/>
    <mergeCell ref="H18:H19"/>
    <mergeCell ref="J18:J24"/>
    <mergeCell ref="K18:K19"/>
    <mergeCell ref="F30:K30"/>
    <mergeCell ref="A1:P1"/>
    <mergeCell ref="A2:P4"/>
    <mergeCell ref="A5:P5"/>
    <mergeCell ref="A7:C7"/>
    <mergeCell ref="A9:C9"/>
    <mergeCell ref="A11:C11"/>
    <mergeCell ref="A13:C13"/>
    <mergeCell ref="C25:H26"/>
    <mergeCell ref="A16:C16"/>
    <mergeCell ref="J16:L16"/>
    <mergeCell ref="A18:A23"/>
    <mergeCell ref="B18:B19"/>
    <mergeCell ref="C18:C19"/>
    <mergeCell ref="D18:D1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Référentiel!$D$2:$D$3</xm:f>
          </x14:formula1>
          <xm:sqref>D11</xm:sqref>
        </x14:dataValidation>
        <x14:dataValidation type="list" allowBlank="1" showInputMessage="1" showErrorMessage="1">
          <x14:formula1>
            <xm:f>Référentiel!$A$7:$A$11</xm:f>
          </x14:formula1>
          <xm:sqref>D9</xm:sqref>
        </x14:dataValidation>
        <x14:dataValidation type="list" allowBlank="1" showInputMessage="1" showErrorMessage="1">
          <x14:formula1>
            <xm:f>Référentiel!$C$2:$C$4</xm:f>
          </x14:formula1>
          <xm:sqref>D7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zoomScaleNormal="100" workbookViewId="0">
      <selection activeCell="A29" sqref="A29:XFD29"/>
    </sheetView>
  </sheetViews>
  <sheetFormatPr baseColWidth="10" defaultColWidth="11.42578125" defaultRowHeight="15" x14ac:dyDescent="0.25"/>
  <cols>
    <col min="1" max="1" width="8.7109375" style="13" customWidth="1"/>
    <col min="2" max="2" width="4.28515625" style="13" customWidth="1"/>
    <col min="3" max="3" width="21.5703125" style="13" customWidth="1"/>
    <col min="4" max="4" width="13.42578125" style="13" customWidth="1"/>
    <col min="5" max="5" width="1.28515625" style="13" customWidth="1"/>
    <col min="6" max="7" width="12.5703125" style="13" customWidth="1"/>
    <col min="8" max="8" width="13.140625" style="13" customWidth="1"/>
    <col min="9" max="9" width="13.42578125" style="13" customWidth="1"/>
    <col min="10" max="10" width="5.7109375" style="13" customWidth="1"/>
    <col min="11" max="11" width="11" style="13" customWidth="1"/>
    <col min="12" max="12" width="5" style="13" customWidth="1"/>
    <col min="13" max="13" width="23.5703125" style="13" customWidth="1"/>
    <col min="14" max="14" width="11.42578125" style="13" customWidth="1"/>
    <col min="15" max="16" width="13.140625" style="13" customWidth="1"/>
    <col min="17" max="16384" width="11.42578125" style="13"/>
  </cols>
  <sheetData>
    <row r="1" spans="1:18" x14ac:dyDescent="0.25">
      <c r="A1" s="93" t="s">
        <v>72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5"/>
    </row>
    <row r="2" spans="1:18" ht="15" customHeight="1" x14ac:dyDescent="0.25">
      <c r="A2" s="90" t="s">
        <v>71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</row>
    <row r="3" spans="1:18" ht="15" customHeight="1" x14ac:dyDescent="0.25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2"/>
    </row>
    <row r="4" spans="1:18" ht="15" customHeight="1" x14ac:dyDescent="0.25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2"/>
    </row>
    <row r="5" spans="1:18" ht="15.75" thickBot="1" x14ac:dyDescent="0.3">
      <c r="A5" s="96" t="s">
        <v>50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8"/>
    </row>
    <row r="6" spans="1:18" ht="9" customHeight="1" thickBot="1" x14ac:dyDescent="0.3"/>
    <row r="7" spans="1:18" ht="15.75" thickBot="1" x14ac:dyDescent="0.3">
      <c r="A7" s="110" t="s">
        <v>31</v>
      </c>
      <c r="B7" s="110"/>
      <c r="C7" s="111"/>
      <c r="D7" s="71"/>
    </row>
    <row r="8" spans="1:18" ht="9.9499999999999993" customHeight="1" thickBot="1" x14ac:dyDescent="0.3"/>
    <row r="9" spans="1:18" ht="15.75" thickBot="1" x14ac:dyDescent="0.3">
      <c r="A9" s="110" t="s">
        <v>32</v>
      </c>
      <c r="B9" s="110"/>
      <c r="C9" s="111"/>
      <c r="D9" s="71"/>
    </row>
    <row r="10" spans="1:18" ht="9.9499999999999993" customHeight="1" thickBot="1" x14ac:dyDescent="0.3"/>
    <row r="11" spans="1:18" ht="15.75" thickBot="1" x14ac:dyDescent="0.3">
      <c r="A11" s="110" t="s">
        <v>38</v>
      </c>
      <c r="B11" s="110"/>
      <c r="C11" s="111"/>
      <c r="D11" s="71"/>
      <c r="G11" s="81" t="s">
        <v>106</v>
      </c>
      <c r="M11" s="69"/>
    </row>
    <row r="12" spans="1:18" ht="9.9499999999999993" customHeight="1" thickBot="1" x14ac:dyDescent="0.3"/>
    <row r="13" spans="1:18" ht="15.75" thickBot="1" x14ac:dyDescent="0.3">
      <c r="A13" s="111" t="s">
        <v>34</v>
      </c>
      <c r="B13" s="123"/>
      <c r="C13" s="124"/>
      <c r="D13" s="83"/>
      <c r="M13" s="69"/>
    </row>
    <row r="14" spans="1:18" ht="9.9499999999999993" customHeight="1" thickBot="1" x14ac:dyDescent="0.3">
      <c r="M14" s="69"/>
    </row>
    <row r="15" spans="1:18" ht="15.75" thickBot="1" x14ac:dyDescent="0.3">
      <c r="A15" s="111" t="s">
        <v>56</v>
      </c>
      <c r="B15" s="123"/>
      <c r="C15" s="124"/>
      <c r="D15" s="83"/>
      <c r="M15" s="69"/>
    </row>
    <row r="17" spans="1:18" ht="9.75" customHeight="1" x14ac:dyDescent="0.25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spans="1:18" ht="15.75" x14ac:dyDescent="0.25">
      <c r="A18" s="103" t="s">
        <v>33</v>
      </c>
      <c r="B18" s="103"/>
      <c r="C18" s="116"/>
      <c r="D18" s="14" t="str">
        <f>IF(AND(D7="2020-1",OR(D9="A",D9="B",D9="C"),D13="2 par semaine"),'Référentiel (2)'!P2,IF(AND(D7="2020-1",OR(D9="A",D9="B",D9="C"),D13="4 par semaine"),'Référentiel (2)'!Q2,IF(AND(D7="2020-1",D9="CORSE",D13="2 par semaine"),'Référentiel (2)'!P5,IF(AND(D7="2020-1",D9="CORSE",D13="4 par semaine"),'Référentiel (2)'!Q5,IF(AND(D7="2020-2",OR(D9="A",D9="CORSE"),D13="2 par semaine"),'Référentiel (2)'!P10,IF(AND(D7="2020-2",OR(D9="A",D9="CORSE"),D13="4 par semaine"),'Référentiel (2)'!Q10,IF(AND(D7="2020-2",D9="B",D13="2 par semaine"),'Référentiel (2)'!P11,IF(AND(D7="2020-2",D9="B",D13="4 par semaine"),'Référentiel (2)'!Q11,IF(AND(D7="2020-2",D9="C",D13="2 par semaine"),'Référentiel (2)'!P12,IF(AND(D7="2020-2",D9="C",D13="4 par semaine"),'Référentiel (2)'!Q12,IF(AND(D7="2020-3",OR(D9="A",D9="B",D9="CORSE"),D13="2 par semaine"),'Référentiel (2)'!P18,IF(AND(D7="2020-3",OR(D9="A",D9="B",D9="CORSE"),D13="4 par semaine"),'Référentiel (2)'!Q18,IF(AND(D7="2020-3",D9="C",D13="2 par semaine"),'Référentiel (2)'!P20,IF(AND(D7="2020-3",D9="C",D13="4 par semaine"),'Référentiel (2)'!Q20,""))))))))))))))</f>
        <v/>
      </c>
      <c r="E18" s="22" t="s">
        <v>48</v>
      </c>
      <c r="K18" s="103" t="s">
        <v>33</v>
      </c>
      <c r="L18" s="103"/>
      <c r="M18" s="103"/>
      <c r="N18" s="14" t="str">
        <f>$D$18</f>
        <v/>
      </c>
      <c r="O18" s="22" t="s">
        <v>52</v>
      </c>
      <c r="P18" s="22"/>
    </row>
    <row r="19" spans="1:18" ht="15.75" x14ac:dyDescent="0.25">
      <c r="A19" s="28"/>
      <c r="B19" s="28"/>
      <c r="C19" s="28"/>
      <c r="D19" s="26"/>
      <c r="E19" s="22"/>
      <c r="K19" s="28"/>
      <c r="L19" s="28"/>
      <c r="M19" s="28"/>
      <c r="N19" s="26"/>
      <c r="O19" s="22"/>
      <c r="P19" s="22"/>
    </row>
    <row r="20" spans="1:18" ht="15.75" customHeight="1" x14ac:dyDescent="0.25">
      <c r="A20" s="125" t="s">
        <v>39</v>
      </c>
      <c r="B20" s="104" t="s">
        <v>10</v>
      </c>
      <c r="C20" s="106" t="s">
        <v>40</v>
      </c>
      <c r="D20" s="108" t="s">
        <v>41</v>
      </c>
      <c r="F20" s="99" t="s">
        <v>42</v>
      </c>
      <c r="G20" s="99" t="s">
        <v>57</v>
      </c>
      <c r="H20" s="99" t="s">
        <v>58</v>
      </c>
      <c r="I20" s="99" t="s">
        <v>45</v>
      </c>
      <c r="K20" s="120" t="s">
        <v>46</v>
      </c>
      <c r="L20" s="102" t="s">
        <v>10</v>
      </c>
      <c r="M20" s="102" t="s">
        <v>40</v>
      </c>
      <c r="N20" s="115" t="s">
        <v>41</v>
      </c>
      <c r="O20" s="113" t="s">
        <v>42</v>
      </c>
      <c r="P20" s="113" t="s">
        <v>57</v>
      </c>
      <c r="Q20" s="113" t="s">
        <v>58</v>
      </c>
      <c r="R20" s="113" t="s">
        <v>45</v>
      </c>
    </row>
    <row r="21" spans="1:18" ht="22.5" customHeight="1" thickBot="1" x14ac:dyDescent="0.3">
      <c r="A21" s="126"/>
      <c r="B21" s="105"/>
      <c r="C21" s="107"/>
      <c r="D21" s="109"/>
      <c r="F21" s="100"/>
      <c r="G21" s="100"/>
      <c r="H21" s="100"/>
      <c r="I21" s="100"/>
      <c r="K21" s="121"/>
      <c r="L21" s="102"/>
      <c r="M21" s="102"/>
      <c r="N21" s="115"/>
      <c r="O21" s="114"/>
      <c r="P21" s="113"/>
      <c r="Q21" s="113"/>
      <c r="R21" s="113"/>
    </row>
    <row r="22" spans="1:18" ht="27.75" customHeight="1" thickBot="1" x14ac:dyDescent="0.3">
      <c r="A22" s="126"/>
      <c r="B22" s="23">
        <v>2</v>
      </c>
      <c r="C22" s="16" t="s">
        <v>16</v>
      </c>
      <c r="D22" s="16">
        <v>0.1</v>
      </c>
      <c r="E22" s="24"/>
      <c r="F22" s="73"/>
      <c r="G22" s="78">
        <v>0.16400000000000003</v>
      </c>
      <c r="H22" s="45">
        <v>0.23199999999999998</v>
      </c>
      <c r="I22" s="18" t="str">
        <f>IF(OR(F22="",$D$15=""),"",IF($D$15="Hors SIQO",F22*G22*$D$11,F22*H22*$D$11))</f>
        <v/>
      </c>
      <c r="J22" s="24"/>
      <c r="K22" s="122"/>
      <c r="L22" s="19">
        <v>5</v>
      </c>
      <c r="M22" s="12" t="s">
        <v>21</v>
      </c>
      <c r="N22" s="42">
        <v>0.125</v>
      </c>
      <c r="O22" s="80"/>
      <c r="P22" s="79">
        <v>0.1</v>
      </c>
      <c r="Q22" s="20">
        <v>0.14000000000000001</v>
      </c>
      <c r="R22" s="20" t="str">
        <f>IF(OR(O22="",$D$15=""),"",IF($D$15="Hors SIQO",O22*P22*$D$11,O22*Q22*$D$11))</f>
        <v/>
      </c>
    </row>
    <row r="23" spans="1:18" s="24" customFormat="1" ht="45.75" thickBot="1" x14ac:dyDescent="0.3">
      <c r="A23" s="126"/>
      <c r="B23" s="23">
        <v>3</v>
      </c>
      <c r="C23" s="16" t="s">
        <v>18</v>
      </c>
      <c r="D23" s="16">
        <v>0.1</v>
      </c>
      <c r="F23" s="74"/>
      <c r="G23" s="78">
        <v>0.28199999999999997</v>
      </c>
      <c r="H23" s="45">
        <v>0.52300000000000002</v>
      </c>
      <c r="I23" s="18" t="str">
        <f>IF(OR(F23="",$D$15=""),"",IF($D$15="Hors SIQO",F23*G23*$D$11,F23*H23*$D$11))</f>
        <v/>
      </c>
      <c r="K23" s="13"/>
      <c r="L23" s="13"/>
      <c r="M23" s="30" t="s">
        <v>43</v>
      </c>
      <c r="N23" s="31"/>
      <c r="O23" s="32">
        <f>SUM(O22:O22)</f>
        <v>0</v>
      </c>
      <c r="P23" s="58"/>
      <c r="Q23" s="31"/>
      <c r="R23" s="32">
        <f>SUM(R22:R22)</f>
        <v>0</v>
      </c>
    </row>
    <row r="24" spans="1:18" s="24" customFormat="1" ht="30.75" thickBot="1" x14ac:dyDescent="0.3">
      <c r="A24" s="127"/>
      <c r="B24" s="23">
        <v>4</v>
      </c>
      <c r="C24" s="17" t="s">
        <v>19</v>
      </c>
      <c r="D24" s="16">
        <v>0.1</v>
      </c>
      <c r="F24" s="75"/>
      <c r="G24" s="78">
        <v>0.6100000000000001</v>
      </c>
      <c r="H24" s="45">
        <v>0.93099999999999994</v>
      </c>
      <c r="I24" s="18" t="str">
        <f>IF(OR(F24="",$D$15=""),"",IF($D$15="Hors SIQO",F24*G24*$D$11,F24*H24*$D$11))</f>
        <v/>
      </c>
      <c r="K24" s="13"/>
      <c r="L24" s="13"/>
      <c r="M24" s="13"/>
      <c r="N24" s="13"/>
      <c r="O24" s="13"/>
      <c r="P24" s="13"/>
      <c r="Q24" s="13"/>
      <c r="R24" s="13"/>
    </row>
    <row r="25" spans="1:18" s="24" customFormat="1" ht="16.5" thickBot="1" x14ac:dyDescent="0.3">
      <c r="A25" s="21"/>
      <c r="B25" s="21"/>
      <c r="C25" s="33" t="s">
        <v>43</v>
      </c>
      <c r="D25" s="31"/>
      <c r="F25" s="34">
        <f>SUM(F22:F24)</f>
        <v>0</v>
      </c>
      <c r="G25" s="59"/>
      <c r="H25" s="31"/>
      <c r="I25" s="34">
        <f>SUM(I22:I24)</f>
        <v>0</v>
      </c>
      <c r="K25" s="13"/>
      <c r="L25" s="112"/>
      <c r="M25" s="112"/>
      <c r="N25" s="112"/>
      <c r="O25" s="112"/>
      <c r="P25" s="112"/>
      <c r="Q25" s="112"/>
      <c r="R25" s="112"/>
    </row>
    <row r="26" spans="1:18" s="24" customFormat="1" ht="35.25" customHeight="1" x14ac:dyDescent="0.25">
      <c r="A26" s="112"/>
      <c r="B26" s="112"/>
      <c r="C26" s="112"/>
      <c r="D26" s="112"/>
      <c r="E26" s="112"/>
      <c r="F26" s="112"/>
      <c r="G26" s="112"/>
      <c r="H26" s="112"/>
      <c r="I26" s="112"/>
      <c r="J26" s="21"/>
      <c r="K26" s="13"/>
      <c r="L26" s="112"/>
      <c r="M26" s="112"/>
      <c r="N26" s="112"/>
      <c r="O26" s="112"/>
      <c r="P26" s="112"/>
      <c r="Q26" s="112"/>
      <c r="R26" s="112"/>
    </row>
    <row r="27" spans="1:18" s="24" customFormat="1" ht="35.25" customHeight="1" x14ac:dyDescent="0.25">
      <c r="A27" s="62"/>
      <c r="B27" s="62"/>
      <c r="C27" s="62"/>
      <c r="D27" s="62"/>
      <c r="E27" s="62"/>
      <c r="F27" s="62"/>
      <c r="G27" s="62"/>
      <c r="H27" s="62"/>
      <c r="I27" s="62"/>
      <c r="J27" s="21"/>
      <c r="K27" s="13"/>
      <c r="L27" s="62"/>
      <c r="M27" s="62"/>
      <c r="N27" s="62"/>
      <c r="O27" s="62"/>
      <c r="P27" s="62"/>
      <c r="Q27" s="62"/>
      <c r="R27" s="62"/>
    </row>
    <row r="28" spans="1:18" s="24" customFormat="1" ht="18" customHeight="1" x14ac:dyDescent="0.25">
      <c r="A28" s="62"/>
      <c r="B28" s="62"/>
      <c r="C28" s="62"/>
      <c r="D28" s="62"/>
      <c r="E28" s="62"/>
      <c r="F28" s="119" t="s">
        <v>65</v>
      </c>
      <c r="G28" s="119"/>
      <c r="H28" s="119"/>
      <c r="I28" s="119"/>
      <c r="J28" s="119"/>
      <c r="K28" s="119"/>
      <c r="L28" s="119"/>
      <c r="M28" s="65">
        <f>R23+I25</f>
        <v>0</v>
      </c>
      <c r="N28" s="62"/>
      <c r="O28" s="62"/>
      <c r="P28" s="62"/>
      <c r="Q28" s="62"/>
      <c r="R28" s="62"/>
    </row>
    <row r="29" spans="1:18" s="21" customFormat="1" ht="12.75" customHeight="1" thickBot="1" x14ac:dyDescent="0.3">
      <c r="A29" s="15"/>
      <c r="B29" s="13"/>
      <c r="C29" s="51"/>
      <c r="D29" s="51"/>
      <c r="E29" s="51"/>
      <c r="F29" s="51"/>
      <c r="G29" s="51"/>
      <c r="H29" s="51"/>
      <c r="I29" s="51"/>
      <c r="J29" s="13"/>
      <c r="K29" s="13"/>
      <c r="L29" s="13"/>
      <c r="M29" s="13"/>
      <c r="N29" s="13"/>
      <c r="O29" s="13"/>
      <c r="P29" s="13"/>
      <c r="Q29" s="13"/>
      <c r="R29" s="13"/>
    </row>
    <row r="30" spans="1:18" ht="19.5" thickBot="1" x14ac:dyDescent="0.3">
      <c r="E30" s="51"/>
      <c r="F30" s="36"/>
      <c r="G30" s="60"/>
      <c r="H30" s="37" t="s">
        <v>47</v>
      </c>
      <c r="I30" s="38"/>
      <c r="J30" s="38"/>
      <c r="K30" s="38"/>
      <c r="L30" s="39"/>
      <c r="M30" s="49">
        <f>IF(M28=0,0,M28-#REF!)</f>
        <v>0</v>
      </c>
    </row>
    <row r="31" spans="1:18" x14ac:dyDescent="0.25">
      <c r="K31" s="29"/>
    </row>
    <row r="32" spans="1:18" ht="21" x14ac:dyDescent="0.35">
      <c r="A32" s="15"/>
      <c r="D32" s="64" t="str">
        <f>IF(OR(M28="",M28&gt;=400),"","Le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3" spans="1:5" x14ac:dyDescent="0.25">
      <c r="A33" s="15"/>
    </row>
    <row r="34" spans="1:5" ht="33" customHeight="1" x14ac:dyDescent="0.25">
      <c r="E34" s="35"/>
    </row>
  </sheetData>
  <mergeCells count="29">
    <mergeCell ref="A1:R1"/>
    <mergeCell ref="A2:R4"/>
    <mergeCell ref="A5:R5"/>
    <mergeCell ref="A7:C7"/>
    <mergeCell ref="C20:C21"/>
    <mergeCell ref="D20:D21"/>
    <mergeCell ref="F20:F21"/>
    <mergeCell ref="G20:G21"/>
    <mergeCell ref="A9:C9"/>
    <mergeCell ref="A13:C13"/>
    <mergeCell ref="A15:C15"/>
    <mergeCell ref="A11:C11"/>
    <mergeCell ref="A18:C18"/>
    <mergeCell ref="K18:M18"/>
    <mergeCell ref="F28:L28"/>
    <mergeCell ref="A26:I26"/>
    <mergeCell ref="H20:H21"/>
    <mergeCell ref="I20:I21"/>
    <mergeCell ref="K20:K22"/>
    <mergeCell ref="L20:L21"/>
    <mergeCell ref="L25:R26"/>
    <mergeCell ref="M20:M21"/>
    <mergeCell ref="N20:N21"/>
    <mergeCell ref="O20:O21"/>
    <mergeCell ref="P20:P21"/>
    <mergeCell ref="Q20:Q21"/>
    <mergeCell ref="R20:R21"/>
    <mergeCell ref="A20:A24"/>
    <mergeCell ref="B20:B2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'Référentiel (2)'!$E$2:$E$3</xm:f>
          </x14:formula1>
          <xm:sqref>D15</xm:sqref>
        </x14:dataValidation>
        <x14:dataValidation type="list" allowBlank="1" showInputMessage="1" showErrorMessage="1">
          <x14:formula1>
            <xm:f>'Référentiel (2)'!$D$2:$D$3</xm:f>
          </x14:formula1>
          <xm:sqref>D13</xm:sqref>
        </x14:dataValidation>
        <x14:dataValidation type="list" allowBlank="1" showInputMessage="1" showErrorMessage="1">
          <x14:formula1>
            <xm:f>'Référentiel (2)'!$A$3:$A$6</xm:f>
          </x14:formula1>
          <xm:sqref>D9</xm:sqref>
        </x14:dataValidation>
        <x14:dataValidation type="list" allowBlank="1" showInputMessage="1" showErrorMessage="1">
          <x14:formula1>
            <xm:f>'Référentiel (2)'!$C$2:$C$4</xm:f>
          </x14:formula1>
          <xm:sqref>D7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zoomScaleNormal="100" workbookViewId="0">
      <selection activeCell="I34" sqref="I34"/>
    </sheetView>
  </sheetViews>
  <sheetFormatPr baseColWidth="10" defaultColWidth="11.42578125" defaultRowHeight="15" x14ac:dyDescent="0.25"/>
  <cols>
    <col min="1" max="1" width="8.7109375" style="13" customWidth="1"/>
    <col min="2" max="2" width="4.28515625" style="13" customWidth="1"/>
    <col min="3" max="3" width="21.5703125" style="13" customWidth="1"/>
    <col min="4" max="4" width="13.42578125" style="13" customWidth="1"/>
    <col min="5" max="5" width="1.28515625" style="13" customWidth="1"/>
    <col min="6" max="7" width="12.5703125" style="13" customWidth="1"/>
    <col min="8" max="8" width="13.140625" style="13" customWidth="1"/>
    <col min="9" max="9" width="13.42578125" style="13" customWidth="1"/>
    <col min="10" max="10" width="5.7109375" style="13" customWidth="1"/>
    <col min="11" max="11" width="11" style="13" customWidth="1"/>
    <col min="12" max="12" width="5" style="13" customWidth="1"/>
    <col min="13" max="13" width="23.5703125" style="13" customWidth="1"/>
    <col min="14" max="14" width="11.42578125" style="13" customWidth="1"/>
    <col min="15" max="16" width="13.140625" style="13" customWidth="1"/>
    <col min="17" max="16384" width="11.42578125" style="13"/>
  </cols>
  <sheetData>
    <row r="1" spans="1:18" x14ac:dyDescent="0.25">
      <c r="A1" s="93" t="s">
        <v>72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5"/>
    </row>
    <row r="2" spans="1:18" ht="15" customHeight="1" x14ac:dyDescent="0.25">
      <c r="A2" s="90" t="s">
        <v>73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</row>
    <row r="3" spans="1:18" ht="15" customHeight="1" x14ac:dyDescent="0.25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2"/>
    </row>
    <row r="4" spans="1:18" ht="15" customHeight="1" x14ac:dyDescent="0.25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2"/>
    </row>
    <row r="5" spans="1:18" ht="15.75" thickBot="1" x14ac:dyDescent="0.3">
      <c r="A5" s="96" t="s">
        <v>59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8"/>
    </row>
    <row r="6" spans="1:18" ht="9" customHeight="1" thickBot="1" x14ac:dyDescent="0.3"/>
    <row r="7" spans="1:18" ht="15.75" thickBot="1" x14ac:dyDescent="0.3">
      <c r="A7" s="110" t="s">
        <v>31</v>
      </c>
      <c r="B7" s="110"/>
      <c r="C7" s="111"/>
      <c r="D7" s="71"/>
    </row>
    <row r="8" spans="1:18" ht="9.9499999999999993" customHeight="1" thickBot="1" x14ac:dyDescent="0.3"/>
    <row r="9" spans="1:18" ht="15.75" thickBot="1" x14ac:dyDescent="0.3">
      <c r="A9" s="110" t="s">
        <v>32</v>
      </c>
      <c r="B9" s="110"/>
      <c r="C9" s="111"/>
      <c r="D9" s="71"/>
    </row>
    <row r="10" spans="1:18" ht="9.9499999999999993" customHeight="1" thickBot="1" x14ac:dyDescent="0.3"/>
    <row r="11" spans="1:18" ht="15.75" thickBot="1" x14ac:dyDescent="0.3">
      <c r="A11" s="110" t="s">
        <v>38</v>
      </c>
      <c r="B11" s="110"/>
      <c r="C11" s="111"/>
      <c r="D11" s="71"/>
      <c r="G11" s="81" t="s">
        <v>106</v>
      </c>
      <c r="M11" s="69"/>
    </row>
    <row r="12" spans="1:18" ht="9.9499999999999993" customHeight="1" thickBot="1" x14ac:dyDescent="0.3"/>
    <row r="13" spans="1:18" ht="15.75" thickBot="1" x14ac:dyDescent="0.3">
      <c r="A13" s="111" t="s">
        <v>34</v>
      </c>
      <c r="B13" s="123"/>
      <c r="C13" s="124"/>
      <c r="D13" s="83"/>
      <c r="M13" s="69"/>
    </row>
    <row r="14" spans="1:18" ht="9.9499999999999993" customHeight="1" thickBot="1" x14ac:dyDescent="0.3">
      <c r="M14" s="69"/>
    </row>
    <row r="15" spans="1:18" ht="15.75" thickBot="1" x14ac:dyDescent="0.3">
      <c r="A15" s="111" t="s">
        <v>56</v>
      </c>
      <c r="B15" s="123"/>
      <c r="C15" s="124"/>
      <c r="D15" s="83"/>
      <c r="M15" s="69"/>
    </row>
    <row r="17" spans="1:18" ht="9.75" customHeight="1" x14ac:dyDescent="0.25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spans="1:18" ht="15.75" x14ac:dyDescent="0.25">
      <c r="A18" s="103" t="s">
        <v>33</v>
      </c>
      <c r="B18" s="103"/>
      <c r="C18" s="116"/>
      <c r="D18" s="14" t="str">
        <f>IF(AND(D7="2020-1",D9="GUADELOUPE",D13="2 par semaine"),'Référentiel (2)'!P6,IF(AND(D7="2020-1",D9="GUADELOUPE",D13="4 par semaine"),'Référentiel (2)'!Q6,IF(AND(D7="2020-1",D9="REUNION",D13="2 par semaine"),'Référentiel (2)'!P9,IF(AND(D7="2020-1",D9="REUNION",D13="4 par semaine"),'Référentiel (2)'!Q9,IF(AND(D7="2020-1",OR(D9="GUYANE",D9="MARTINIQUE"),D13="2 par semaine"),'Référentiel (2)'!P8,IF(AND(D7="2020-1",OR(D9="GUYANE",D9="MARTINIQUE"),D13="4 par semaine"),'Référentiel (2)'!Q8,IF(AND(D7="2020-2",D9="GUADELOUPE",D13="2 par semaine"),'Référentiel (2)'!P14,IF(AND(D7="2020-2",D9="GUADELOUPE",D13="4 par semaine"),'Référentiel (2)'!Q14,IF(AND(D7="2020-2",D9="MARTINIQUE",D13="2 par semaine"),'Référentiel (2)'!P16,IF(AND(D7="2020-2",D9="MARTINIQUE",D13="4 par semaine"),'Référentiel (2)'!Q16,IF(AND(D7="2020-2",D9="GUYANE",D13="2 par semaine"),'Référentiel (2)'!P15,IF(AND(D7="2020-2",D9="GUYANE",D13="4 par semaine"),'Référentiel (2)'!Q15,IF(AND(D7="2020-2",D9="REUNION",D13="2 par semaine"),'Référentiel (2)'!P17,IF(AND(D7="2020-2",D9="REUNION",D13="4 par semaine"),'Référentiel (2)'!Q17,IF(AND(D7="2020-3",OR(D9="MARTINIQUE",D9="GUYANE"),D13="2 par semaine"),'Référentiel (2)'!P24,IF(AND(D7="2020-3",OR(D9="MARTINIQUE",D9="GUYANE"),D13="4 par semaine"),'Référentiel (2)'!Q24,IF(AND(D7="2020-3",D9="GUADELOUPE",D13="2 par semaine"),'Référentiel (2)'!P22,IF(AND(D7="2020-3",D9="GUADELOUPE",D13="4 par semaine"),'Référentiel (2)'!Q22,IF(AND(D7="2020-3",D9="REUNION",D13="2 par semaine"),'Référentiel (2)'!P25,IF(AND(D7="2020-3",D9="REUNION",D13="4 par semaine"),'Référentiel (2)'!Q25,""))))))))))))))))))))</f>
        <v/>
      </c>
      <c r="E18" s="22" t="s">
        <v>48</v>
      </c>
      <c r="K18" s="103" t="s">
        <v>33</v>
      </c>
      <c r="L18" s="103"/>
      <c r="M18" s="103"/>
      <c r="N18" s="14" t="str">
        <f>$D$18</f>
        <v/>
      </c>
      <c r="O18" s="22" t="s">
        <v>52</v>
      </c>
      <c r="P18" s="22"/>
    </row>
    <row r="19" spans="1:18" ht="15.75" x14ac:dyDescent="0.25">
      <c r="A19" s="28"/>
      <c r="B19" s="28"/>
      <c r="C19" s="28"/>
      <c r="D19" s="26"/>
      <c r="E19" s="22"/>
      <c r="K19" s="28"/>
      <c r="L19" s="28"/>
      <c r="M19" s="28"/>
      <c r="N19" s="26"/>
      <c r="O19" s="22"/>
      <c r="P19" s="22"/>
    </row>
    <row r="20" spans="1:18" ht="15.75" customHeight="1" x14ac:dyDescent="0.25">
      <c r="A20" s="125" t="s">
        <v>39</v>
      </c>
      <c r="B20" s="104" t="s">
        <v>10</v>
      </c>
      <c r="C20" s="106" t="s">
        <v>40</v>
      </c>
      <c r="D20" s="108" t="s">
        <v>41</v>
      </c>
      <c r="F20" s="99" t="s">
        <v>42</v>
      </c>
      <c r="G20" s="99" t="s">
        <v>57</v>
      </c>
      <c r="H20" s="99" t="s">
        <v>58</v>
      </c>
      <c r="I20" s="99" t="s">
        <v>45</v>
      </c>
      <c r="K20" s="120" t="s">
        <v>46</v>
      </c>
      <c r="L20" s="102" t="s">
        <v>10</v>
      </c>
      <c r="M20" s="102" t="s">
        <v>40</v>
      </c>
      <c r="N20" s="115" t="s">
        <v>41</v>
      </c>
      <c r="O20" s="113" t="s">
        <v>42</v>
      </c>
      <c r="P20" s="113" t="s">
        <v>57</v>
      </c>
      <c r="Q20" s="113" t="s">
        <v>58</v>
      </c>
      <c r="R20" s="113" t="s">
        <v>45</v>
      </c>
    </row>
    <row r="21" spans="1:18" ht="22.5" customHeight="1" thickBot="1" x14ac:dyDescent="0.3">
      <c r="A21" s="126"/>
      <c r="B21" s="105"/>
      <c r="C21" s="107"/>
      <c r="D21" s="109"/>
      <c r="F21" s="100"/>
      <c r="G21" s="100"/>
      <c r="H21" s="100"/>
      <c r="I21" s="100"/>
      <c r="K21" s="121"/>
      <c r="L21" s="102"/>
      <c r="M21" s="102"/>
      <c r="N21" s="115"/>
      <c r="O21" s="114"/>
      <c r="P21" s="113"/>
      <c r="Q21" s="113"/>
      <c r="R21" s="113"/>
    </row>
    <row r="22" spans="1:18" ht="27.75" customHeight="1" thickBot="1" x14ac:dyDescent="0.3">
      <c r="A22" s="126"/>
      <c r="B22" s="23">
        <v>2</v>
      </c>
      <c r="C22" s="16" t="s">
        <v>16</v>
      </c>
      <c r="D22" s="16">
        <v>0.1</v>
      </c>
      <c r="E22" s="24"/>
      <c r="F22" s="73"/>
      <c r="G22" s="78">
        <v>0.1770861999982373</v>
      </c>
      <c r="H22" s="45">
        <v>0.25203824374730083</v>
      </c>
      <c r="I22" s="18" t="str">
        <f>IF(OR(F22="",$D$15=""),"",IF($D$15="Hors SIQO",F22*G22*$D$11,F22*H22*$D$11))</f>
        <v/>
      </c>
      <c r="J22" s="24"/>
      <c r="K22" s="122"/>
      <c r="L22" s="19">
        <v>5</v>
      </c>
      <c r="M22" s="12" t="s">
        <v>21</v>
      </c>
      <c r="N22" s="42">
        <v>0.125</v>
      </c>
      <c r="O22" s="80"/>
      <c r="P22" s="82">
        <v>0.1</v>
      </c>
      <c r="Q22" s="20">
        <v>0.15</v>
      </c>
      <c r="R22" s="20" t="str">
        <f>IF(OR(O22="",$D$15=""),"",IF($D$15="Hors SIQO",O22*P22*$D$11,O22*Q22*$D$11))</f>
        <v/>
      </c>
    </row>
    <row r="23" spans="1:18" s="24" customFormat="1" ht="45.75" thickBot="1" x14ac:dyDescent="0.3">
      <c r="A23" s="126"/>
      <c r="B23" s="23">
        <v>3</v>
      </c>
      <c r="C23" s="16" t="s">
        <v>18</v>
      </c>
      <c r="D23" s="16">
        <v>0.1</v>
      </c>
      <c r="F23" s="74"/>
      <c r="G23" s="78">
        <v>0.30715004062161227</v>
      </c>
      <c r="H23" s="45">
        <v>0.57278890155579354</v>
      </c>
      <c r="I23" s="18" t="str">
        <f>IF(OR(F23="",$D$15=""),"",IF($D$15="Hors SIQO",F23*G23*$D$11,F23*H23*$D$11))</f>
        <v/>
      </c>
      <c r="K23" s="13"/>
      <c r="L23" s="13"/>
      <c r="M23" s="30" t="s">
        <v>43</v>
      </c>
      <c r="N23" s="31"/>
      <c r="O23" s="32">
        <f>SUM(O22:O22)</f>
        <v>0</v>
      </c>
      <c r="P23" s="58"/>
      <c r="Q23" s="31"/>
      <c r="R23" s="32">
        <f>SUM(R22:R22)</f>
        <v>0</v>
      </c>
    </row>
    <row r="24" spans="1:18" s="24" customFormat="1" ht="30.75" thickBot="1" x14ac:dyDescent="0.3">
      <c r="A24" s="127"/>
      <c r="B24" s="23">
        <v>4</v>
      </c>
      <c r="C24" s="17" t="s">
        <v>19</v>
      </c>
      <c r="D24" s="16">
        <v>0.1</v>
      </c>
      <c r="F24" s="75"/>
      <c r="G24" s="78">
        <v>0.64353338749548306</v>
      </c>
      <c r="H24" s="45">
        <v>0.99735112342856247</v>
      </c>
      <c r="I24" s="18" t="str">
        <f>IF(OR(F24="",$D$15=""),"",IF($D$15="Hors SIQO",F24*G24*$D$11,F24*H24*$D$11))</f>
        <v/>
      </c>
      <c r="K24" s="13"/>
      <c r="L24" s="13"/>
      <c r="M24" s="13"/>
      <c r="N24" s="13"/>
      <c r="O24" s="13"/>
      <c r="P24" s="13"/>
      <c r="Q24" s="13"/>
      <c r="R24" s="13"/>
    </row>
    <row r="25" spans="1:18" s="24" customFormat="1" ht="16.5" thickBot="1" x14ac:dyDescent="0.3">
      <c r="A25" s="21"/>
      <c r="B25" s="21"/>
      <c r="C25" s="33" t="s">
        <v>43</v>
      </c>
      <c r="D25" s="31"/>
      <c r="F25" s="34">
        <f>SUM(F22:F24)</f>
        <v>0</v>
      </c>
      <c r="G25" s="59"/>
      <c r="H25" s="31"/>
      <c r="I25" s="34">
        <f>SUM(I22:I24)</f>
        <v>0</v>
      </c>
      <c r="K25" s="13"/>
      <c r="L25" s="112"/>
      <c r="M25" s="112"/>
      <c r="N25" s="112"/>
      <c r="O25" s="112"/>
      <c r="P25" s="112"/>
      <c r="Q25" s="112"/>
      <c r="R25" s="112"/>
    </row>
    <row r="26" spans="1:18" s="24" customFormat="1" ht="29.25" customHeight="1" x14ac:dyDescent="0.25">
      <c r="A26" s="112"/>
      <c r="B26" s="112"/>
      <c r="C26" s="112"/>
      <c r="D26" s="112"/>
      <c r="E26" s="112"/>
      <c r="F26" s="112"/>
      <c r="G26" s="112"/>
      <c r="H26" s="112"/>
      <c r="I26" s="112"/>
      <c r="J26" s="21"/>
      <c r="K26" s="13"/>
      <c r="L26" s="112"/>
      <c r="M26" s="112"/>
      <c r="N26" s="112"/>
      <c r="O26" s="112"/>
      <c r="P26" s="112"/>
      <c r="Q26" s="112"/>
      <c r="R26" s="112"/>
    </row>
    <row r="27" spans="1:18" s="24" customFormat="1" ht="31.5" customHeight="1" x14ac:dyDescent="0.25">
      <c r="A27" s="62"/>
      <c r="B27" s="62"/>
      <c r="C27" s="62"/>
      <c r="D27" s="62"/>
      <c r="E27" s="62"/>
      <c r="F27" s="62"/>
      <c r="G27" s="62"/>
      <c r="H27" s="62"/>
      <c r="I27" s="62"/>
      <c r="J27" s="21"/>
      <c r="K27" s="13"/>
      <c r="L27" s="62"/>
      <c r="M27" s="62"/>
      <c r="N27" s="62"/>
      <c r="O27" s="62"/>
      <c r="P27" s="62"/>
      <c r="Q27" s="62"/>
      <c r="R27" s="62"/>
    </row>
    <row r="28" spans="1:18" s="24" customFormat="1" ht="18" customHeight="1" x14ac:dyDescent="0.25">
      <c r="A28" s="62"/>
      <c r="B28" s="62"/>
      <c r="C28" s="62"/>
      <c r="D28" s="62"/>
      <c r="E28" s="62"/>
      <c r="F28" s="119" t="s">
        <v>65</v>
      </c>
      <c r="G28" s="119"/>
      <c r="H28" s="119"/>
      <c r="I28" s="119"/>
      <c r="J28" s="119"/>
      <c r="K28" s="119"/>
      <c r="L28" s="119"/>
      <c r="M28" s="65">
        <f>R23+I25</f>
        <v>0</v>
      </c>
      <c r="N28" s="62"/>
      <c r="O28" s="62"/>
      <c r="P28" s="62"/>
      <c r="Q28" s="62"/>
      <c r="R28" s="62"/>
    </row>
    <row r="29" spans="1:18" s="21" customFormat="1" ht="14.25" customHeight="1" thickBot="1" x14ac:dyDescent="0.3">
      <c r="A29" s="15"/>
      <c r="B29" s="13"/>
      <c r="C29" s="51"/>
      <c r="D29" s="51"/>
      <c r="E29" s="51"/>
      <c r="F29" s="51"/>
      <c r="G29" s="51"/>
      <c r="H29" s="51"/>
      <c r="I29" s="51"/>
      <c r="J29" s="13"/>
      <c r="K29" s="13"/>
      <c r="L29" s="13"/>
      <c r="M29" s="13"/>
      <c r="N29" s="13"/>
      <c r="O29" s="13"/>
      <c r="P29" s="13"/>
      <c r="Q29" s="13"/>
      <c r="R29" s="13"/>
    </row>
    <row r="30" spans="1:18" ht="19.5" thickBot="1" x14ac:dyDescent="0.3">
      <c r="E30" s="51"/>
      <c r="F30" s="36"/>
      <c r="G30" s="60"/>
      <c r="H30" s="37" t="s">
        <v>47</v>
      </c>
      <c r="I30" s="38"/>
      <c r="J30" s="38"/>
      <c r="K30" s="38"/>
      <c r="L30" s="39"/>
      <c r="M30" s="49">
        <f>IF(M28=0,0,M28-#REF!)</f>
        <v>0</v>
      </c>
    </row>
    <row r="31" spans="1:18" x14ac:dyDescent="0.25">
      <c r="K31" s="29"/>
    </row>
    <row r="32" spans="1:18" ht="21" x14ac:dyDescent="0.35">
      <c r="A32" s="15"/>
      <c r="D32" s="64" t="str">
        <f>IF(OR(M28="",M28&gt;=400),"","Le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3" spans="1:5" x14ac:dyDescent="0.25">
      <c r="A33" s="15"/>
    </row>
    <row r="34" spans="1:5" ht="33" customHeight="1" x14ac:dyDescent="0.25">
      <c r="E34" s="35"/>
    </row>
  </sheetData>
  <mergeCells count="29">
    <mergeCell ref="A1:R1"/>
    <mergeCell ref="A2:R4"/>
    <mergeCell ref="A5:R5"/>
    <mergeCell ref="A7:C7"/>
    <mergeCell ref="C20:C21"/>
    <mergeCell ref="D20:D21"/>
    <mergeCell ref="F20:F21"/>
    <mergeCell ref="G20:G21"/>
    <mergeCell ref="A9:C9"/>
    <mergeCell ref="A13:C13"/>
    <mergeCell ref="A15:C15"/>
    <mergeCell ref="A11:C11"/>
    <mergeCell ref="A18:C18"/>
    <mergeCell ref="K18:M18"/>
    <mergeCell ref="F28:L28"/>
    <mergeCell ref="A26:I26"/>
    <mergeCell ref="H20:H21"/>
    <mergeCell ref="I20:I21"/>
    <mergeCell ref="K20:K22"/>
    <mergeCell ref="L20:L21"/>
    <mergeCell ref="L25:R26"/>
    <mergeCell ref="M20:M21"/>
    <mergeCell ref="N20:N21"/>
    <mergeCell ref="O20:O21"/>
    <mergeCell ref="P20:P21"/>
    <mergeCell ref="Q20:Q21"/>
    <mergeCell ref="R20:R21"/>
    <mergeCell ref="A20:A24"/>
    <mergeCell ref="B20:B2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'Référentiel (2)'!$C$2:$C$4</xm:f>
          </x14:formula1>
          <xm:sqref>D7</xm:sqref>
        </x14:dataValidation>
        <x14:dataValidation type="list" allowBlank="1" showInputMessage="1" showErrorMessage="1">
          <x14:formula1>
            <xm:f>'Référentiel (2)'!$A$7:$A$11</xm:f>
          </x14:formula1>
          <xm:sqref>D9</xm:sqref>
        </x14:dataValidation>
        <x14:dataValidation type="list" allowBlank="1" showInputMessage="1" showErrorMessage="1">
          <x14:formula1>
            <xm:f>'Référentiel (2)'!$D$2:$D$3</xm:f>
          </x14:formula1>
          <xm:sqref>D13</xm:sqref>
        </x14:dataValidation>
        <x14:dataValidation type="list" allowBlank="1" showInputMessage="1" showErrorMessage="1">
          <x14:formula1>
            <xm:f>'Référentiel (2)'!$E$2:$E$3</xm:f>
          </x14:formula1>
          <xm:sqref>D15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E6" sqref="E6"/>
    </sheetView>
  </sheetViews>
  <sheetFormatPr baseColWidth="10" defaultRowHeight="15" x14ac:dyDescent="0.25"/>
  <sheetData>
    <row r="1" spans="1:16" x14ac:dyDescent="0.25">
      <c r="A1" s="128" t="s">
        <v>0</v>
      </c>
      <c r="B1" s="128"/>
      <c r="C1" s="9" t="s">
        <v>1</v>
      </c>
      <c r="D1" s="4" t="s">
        <v>35</v>
      </c>
      <c r="E1" s="4"/>
      <c r="F1" s="1"/>
      <c r="G1" s="130" t="s">
        <v>2</v>
      </c>
      <c r="H1" s="130"/>
      <c r="I1" s="5" t="s">
        <v>3</v>
      </c>
      <c r="J1" s="11" t="s">
        <v>4</v>
      </c>
      <c r="K1" s="11" t="s">
        <v>5</v>
      </c>
      <c r="L1" s="1"/>
      <c r="M1" s="11" t="s">
        <v>1</v>
      </c>
      <c r="N1" s="11" t="s">
        <v>6</v>
      </c>
      <c r="O1" s="5" t="s">
        <v>7</v>
      </c>
      <c r="P1" s="1" t="s">
        <v>8</v>
      </c>
    </row>
    <row r="2" spans="1:16" x14ac:dyDescent="0.25">
      <c r="A2" s="4" t="s">
        <v>9</v>
      </c>
      <c r="B2" s="4" t="s">
        <v>10</v>
      </c>
      <c r="C2" s="10" t="s">
        <v>102</v>
      </c>
      <c r="D2" s="1" t="s">
        <v>36</v>
      </c>
      <c r="E2" s="1"/>
      <c r="F2" s="1"/>
      <c r="G2" s="130"/>
      <c r="H2" s="130"/>
      <c r="I2" s="5"/>
      <c r="J2" s="3" t="s">
        <v>11</v>
      </c>
      <c r="K2" s="3" t="s">
        <v>11</v>
      </c>
      <c r="L2" s="1"/>
      <c r="M2" s="2" t="s">
        <v>75</v>
      </c>
      <c r="N2" s="1">
        <v>26</v>
      </c>
      <c r="O2" s="1">
        <v>50</v>
      </c>
      <c r="P2" s="1">
        <v>1</v>
      </c>
    </row>
    <row r="3" spans="1:16" ht="30" x14ac:dyDescent="0.25">
      <c r="A3" s="1" t="s">
        <v>12</v>
      </c>
      <c r="B3" s="1">
        <v>1</v>
      </c>
      <c r="C3" s="1" t="s">
        <v>103</v>
      </c>
      <c r="D3" s="1" t="s">
        <v>37</v>
      </c>
      <c r="E3" s="1"/>
      <c r="F3" s="129" t="s">
        <v>13</v>
      </c>
      <c r="G3" s="2">
        <v>1</v>
      </c>
      <c r="H3" s="6" t="s">
        <v>14</v>
      </c>
      <c r="I3" s="2">
        <v>100</v>
      </c>
      <c r="J3" s="2">
        <v>0.16</v>
      </c>
      <c r="K3" s="2">
        <v>0.18</v>
      </c>
      <c r="L3" s="1"/>
      <c r="M3" s="2" t="s">
        <v>76</v>
      </c>
      <c r="N3" s="1">
        <v>26</v>
      </c>
      <c r="O3" s="1">
        <v>50</v>
      </c>
      <c r="P3" s="1"/>
    </row>
    <row r="4" spans="1:16" ht="45" x14ac:dyDescent="0.25">
      <c r="A4" s="1" t="s">
        <v>15</v>
      </c>
      <c r="B4" s="1">
        <v>2</v>
      </c>
      <c r="C4" s="1" t="s">
        <v>104</v>
      </c>
      <c r="D4" s="1"/>
      <c r="E4" s="1"/>
      <c r="F4" s="129"/>
      <c r="G4" s="2">
        <v>2</v>
      </c>
      <c r="H4" s="6" t="s">
        <v>16</v>
      </c>
      <c r="I4" s="2">
        <v>100</v>
      </c>
      <c r="J4" s="2">
        <v>0.1</v>
      </c>
      <c r="K4" s="2">
        <v>0.11</v>
      </c>
      <c r="L4" s="1"/>
      <c r="M4" s="2" t="s">
        <v>77</v>
      </c>
      <c r="N4" s="1">
        <v>26</v>
      </c>
      <c r="O4" s="1">
        <v>50</v>
      </c>
      <c r="P4" s="1"/>
    </row>
    <row r="5" spans="1:16" ht="90" x14ac:dyDescent="0.25">
      <c r="A5" s="1" t="s">
        <v>17</v>
      </c>
      <c r="B5" s="1">
        <v>3</v>
      </c>
      <c r="C5" s="1"/>
      <c r="D5" s="1"/>
      <c r="E5" s="1"/>
      <c r="F5" s="129"/>
      <c r="G5" s="2">
        <v>3</v>
      </c>
      <c r="H5" s="6" t="s">
        <v>18</v>
      </c>
      <c r="I5" s="6">
        <v>100</v>
      </c>
      <c r="J5" s="2">
        <v>0.28000000000000003</v>
      </c>
      <c r="K5" s="2">
        <v>0.3</v>
      </c>
      <c r="L5" s="1"/>
      <c r="M5" s="2" t="s">
        <v>78</v>
      </c>
      <c r="N5" s="1">
        <v>26</v>
      </c>
      <c r="O5" s="1">
        <v>50</v>
      </c>
      <c r="P5" s="1"/>
    </row>
    <row r="6" spans="1:16" ht="45" x14ac:dyDescent="0.25">
      <c r="A6" s="1" t="s">
        <v>26</v>
      </c>
      <c r="B6" s="1">
        <v>4</v>
      </c>
      <c r="C6" s="1"/>
      <c r="D6" s="1"/>
      <c r="E6" s="1"/>
      <c r="F6" s="129"/>
      <c r="G6" s="2">
        <v>4</v>
      </c>
      <c r="H6" s="6" t="s">
        <v>19</v>
      </c>
      <c r="I6" s="2">
        <v>100</v>
      </c>
      <c r="J6" s="2">
        <v>0.36</v>
      </c>
      <c r="K6" s="2">
        <v>0.39</v>
      </c>
      <c r="L6" s="1"/>
      <c r="M6" s="2" t="s">
        <v>79</v>
      </c>
      <c r="N6" s="1">
        <v>24</v>
      </c>
      <c r="O6" s="1">
        <v>44</v>
      </c>
      <c r="P6" s="1"/>
    </row>
    <row r="7" spans="1:16" ht="30" x14ac:dyDescent="0.25">
      <c r="A7" s="1" t="s">
        <v>30</v>
      </c>
      <c r="B7" s="1">
        <v>5</v>
      </c>
      <c r="C7" s="1"/>
      <c r="D7" s="1"/>
      <c r="E7" s="1"/>
      <c r="F7" s="129" t="s">
        <v>20</v>
      </c>
      <c r="G7" s="2">
        <v>5</v>
      </c>
      <c r="H7" s="6" t="s">
        <v>21</v>
      </c>
      <c r="I7" s="2">
        <v>125</v>
      </c>
      <c r="J7" s="2">
        <v>0.14000000000000001</v>
      </c>
      <c r="K7" s="2">
        <v>0.17</v>
      </c>
      <c r="L7" s="1"/>
      <c r="M7" s="2" t="s">
        <v>80</v>
      </c>
      <c r="N7" s="1">
        <v>26</v>
      </c>
      <c r="O7" s="1">
        <v>50</v>
      </c>
      <c r="P7" s="1"/>
    </row>
    <row r="8" spans="1:16" ht="30" x14ac:dyDescent="0.25">
      <c r="A8" s="1" t="s">
        <v>27</v>
      </c>
      <c r="B8" s="1">
        <v>6</v>
      </c>
      <c r="C8" s="1"/>
      <c r="D8" s="1"/>
      <c r="E8" s="1"/>
      <c r="F8" s="129"/>
      <c r="G8" s="2">
        <v>6</v>
      </c>
      <c r="H8" s="6" t="s">
        <v>22</v>
      </c>
      <c r="I8" s="2">
        <v>125</v>
      </c>
      <c r="J8" s="2">
        <v>0.15</v>
      </c>
      <c r="K8" s="2">
        <v>0.17</v>
      </c>
      <c r="L8" s="1"/>
      <c r="M8" s="2" t="s">
        <v>81</v>
      </c>
      <c r="N8" s="1">
        <v>26</v>
      </c>
      <c r="O8" s="1">
        <v>50</v>
      </c>
      <c r="P8" s="1"/>
    </row>
    <row r="9" spans="1:16" ht="60" x14ac:dyDescent="0.25">
      <c r="A9" s="1" t="s">
        <v>28</v>
      </c>
      <c r="B9" s="1">
        <v>7</v>
      </c>
      <c r="C9" s="1"/>
      <c r="D9" s="1"/>
      <c r="E9" s="1"/>
      <c r="F9" s="129"/>
      <c r="G9" s="2">
        <v>7</v>
      </c>
      <c r="H9" s="6" t="s">
        <v>23</v>
      </c>
      <c r="I9" s="6">
        <v>60</v>
      </c>
      <c r="J9" s="2">
        <v>0.11</v>
      </c>
      <c r="K9" s="2">
        <v>0.17</v>
      </c>
      <c r="L9" s="1"/>
      <c r="M9" s="2" t="s">
        <v>82</v>
      </c>
      <c r="N9" s="1">
        <v>31</v>
      </c>
      <c r="O9" s="1">
        <v>61</v>
      </c>
      <c r="P9" s="1"/>
    </row>
    <row r="10" spans="1:16" ht="60" x14ac:dyDescent="0.25">
      <c r="A10" s="1" t="s">
        <v>29</v>
      </c>
      <c r="B10" s="1">
        <v>8</v>
      </c>
      <c r="C10" s="1"/>
      <c r="D10" s="1"/>
      <c r="E10" s="1"/>
      <c r="F10" s="129"/>
      <c r="G10" s="2">
        <v>8</v>
      </c>
      <c r="H10" s="6" t="s">
        <v>24</v>
      </c>
      <c r="I10" s="2">
        <v>30</v>
      </c>
      <c r="J10" s="2">
        <v>0.15</v>
      </c>
      <c r="K10" s="2">
        <v>0.17</v>
      </c>
      <c r="L10" s="1"/>
      <c r="M10" s="2" t="s">
        <v>83</v>
      </c>
      <c r="N10" s="1">
        <v>27</v>
      </c>
      <c r="O10" s="1">
        <v>53</v>
      </c>
      <c r="P10" s="1"/>
    </row>
    <row r="11" spans="1:16" ht="60" x14ac:dyDescent="0.25">
      <c r="A11" s="1" t="s">
        <v>74</v>
      </c>
      <c r="B11" s="1"/>
      <c r="C11" s="1"/>
      <c r="D11" s="1"/>
      <c r="E11" s="1"/>
      <c r="F11" s="129"/>
      <c r="G11" s="7">
        <v>9</v>
      </c>
      <c r="H11" s="8" t="s">
        <v>25</v>
      </c>
      <c r="I11" s="2">
        <v>30</v>
      </c>
      <c r="J11" s="2">
        <v>0.17</v>
      </c>
      <c r="K11" s="2">
        <v>0.17</v>
      </c>
      <c r="L11" s="1"/>
      <c r="M11" s="2" t="s">
        <v>84</v>
      </c>
      <c r="N11" s="1">
        <v>23</v>
      </c>
      <c r="O11" s="1">
        <v>45</v>
      </c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" t="s">
        <v>85</v>
      </c>
      <c r="N12" s="1">
        <v>24</v>
      </c>
      <c r="O12" s="1">
        <v>46</v>
      </c>
      <c r="P12" s="1"/>
    </row>
    <row r="13" spans="1:16" x14ac:dyDescent="0.25">
      <c r="A13" s="1" t="s">
        <v>67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" t="s">
        <v>86</v>
      </c>
      <c r="N13" s="1">
        <v>24</v>
      </c>
      <c r="O13" s="1">
        <v>46</v>
      </c>
      <c r="P13" s="1"/>
    </row>
    <row r="14" spans="1:16" x14ac:dyDescent="0.25">
      <c r="A14" s="1" t="str">
        <f>IF(AND('MIDI Métropole'!F24=0,'MIDI Métropole'!N25=0),"",IF('MIDI Métropole'!F24=0,'MIDI Métropole'!D16*'MIDI Métropole'!O22*'MIDI Métropole'!D13,IF('MIDI Métropole'!N25=0,'MIDI Métropole'!D16*'MIDI Métropole'!D13*'MIDI Métropole'!G21,'MIDI Métropole'!D16*'MIDI Métropole'!D13*('MIDI Métropole'!G21+'MIDI Métropole'!O22))))</f>
        <v/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 t="s">
        <v>87</v>
      </c>
      <c r="N14" s="1">
        <v>24</v>
      </c>
      <c r="O14" s="1">
        <v>46</v>
      </c>
      <c r="P14" s="1"/>
    </row>
    <row r="15" spans="1:16" x14ac:dyDescent="0.25">
      <c r="A15" s="1" t="s">
        <v>68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 t="s">
        <v>88</v>
      </c>
      <c r="N15" s="1">
        <v>21</v>
      </c>
      <c r="O15" s="1">
        <v>39</v>
      </c>
      <c r="P15" s="1"/>
    </row>
    <row r="16" spans="1:16" x14ac:dyDescent="0.25">
      <c r="A16" s="1" t="str">
        <f>IF(AND('MIDI Outre-Mer'!F24=0,'MIDI Outre-Mer'!N25=0),"",IF('MIDI Outre-Mer'!F24=0,'MIDI Outre-Mer'!D13*'MIDI Outre-Mer'!D16*'MIDI Outre-Mer'!O22,IF('MIDI Outre-Mer'!N25=0,'MIDI Outre-Mer'!D16*'MIDI Outre-Mer'!D13*'MIDI Outre-Mer'!G21,'MIDI Outre-Mer'!D16*'MIDI Outre-Mer'!D13*('MIDI Outre-Mer'!G21+'MIDI Outre-Mer'!O22))))</f>
        <v/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" t="s">
        <v>89</v>
      </c>
      <c r="N16" s="1">
        <v>21</v>
      </c>
      <c r="O16" s="1">
        <v>41</v>
      </c>
      <c r="P16" s="1"/>
    </row>
    <row r="17" spans="13:15" x14ac:dyDescent="0.25">
      <c r="M17" s="2" t="s">
        <v>90</v>
      </c>
      <c r="N17" s="1">
        <v>21</v>
      </c>
      <c r="O17" s="1">
        <v>41</v>
      </c>
    </row>
    <row r="18" spans="13:15" x14ac:dyDescent="0.25">
      <c r="M18" s="2" t="s">
        <v>91</v>
      </c>
      <c r="N18" s="1">
        <v>18</v>
      </c>
      <c r="O18" s="1">
        <v>34</v>
      </c>
    </row>
    <row r="19" spans="13:15" s="1" customFormat="1" x14ac:dyDescent="0.25">
      <c r="M19" s="2" t="s">
        <v>92</v>
      </c>
      <c r="N19" s="1">
        <v>22</v>
      </c>
      <c r="O19" s="1">
        <v>42</v>
      </c>
    </row>
    <row r="20" spans="13:15" x14ac:dyDescent="0.25">
      <c r="M20" s="2" t="s">
        <v>93</v>
      </c>
      <c r="N20" s="1">
        <v>16</v>
      </c>
      <c r="O20" s="1">
        <v>28</v>
      </c>
    </row>
    <row r="21" spans="13:15" x14ac:dyDescent="0.25">
      <c r="M21" s="2" t="s">
        <v>94</v>
      </c>
      <c r="N21" s="1">
        <v>16</v>
      </c>
      <c r="O21" s="1">
        <v>28</v>
      </c>
    </row>
    <row r="22" spans="13:15" x14ac:dyDescent="0.25">
      <c r="M22" s="2" t="s">
        <v>95</v>
      </c>
      <c r="N22" s="1">
        <v>18</v>
      </c>
      <c r="O22" s="1">
        <v>32</v>
      </c>
    </row>
    <row r="23" spans="13:15" x14ac:dyDescent="0.25">
      <c r="M23" s="2" t="s">
        <v>96</v>
      </c>
      <c r="N23" s="1">
        <v>16</v>
      </c>
      <c r="O23" s="1">
        <v>28</v>
      </c>
    </row>
    <row r="24" spans="13:15" x14ac:dyDescent="0.25">
      <c r="M24" s="2" t="s">
        <v>97</v>
      </c>
      <c r="N24" s="1">
        <v>16</v>
      </c>
      <c r="O24" s="1">
        <v>26</v>
      </c>
    </row>
    <row r="25" spans="13:15" x14ac:dyDescent="0.25">
      <c r="M25" s="2" t="s">
        <v>98</v>
      </c>
      <c r="N25" s="1">
        <v>18</v>
      </c>
      <c r="O25" s="1">
        <v>32</v>
      </c>
    </row>
    <row r="26" spans="13:15" x14ac:dyDescent="0.25">
      <c r="M26" s="2" t="s">
        <v>99</v>
      </c>
      <c r="N26" s="1">
        <v>18</v>
      </c>
      <c r="O26" s="1">
        <v>32</v>
      </c>
    </row>
    <row r="27" spans="13:15" x14ac:dyDescent="0.25">
      <c r="M27" s="2" t="s">
        <v>100</v>
      </c>
      <c r="N27" s="1">
        <v>17</v>
      </c>
      <c r="O27" s="1">
        <v>29</v>
      </c>
    </row>
    <row r="28" spans="13:15" x14ac:dyDescent="0.25">
      <c r="M28" s="2" t="s">
        <v>101</v>
      </c>
      <c r="N28" s="1">
        <v>18</v>
      </c>
      <c r="O28" s="1">
        <v>32</v>
      </c>
    </row>
  </sheetData>
  <mergeCells count="4">
    <mergeCell ref="A1:B1"/>
    <mergeCell ref="F3:F6"/>
    <mergeCell ref="F7:F11"/>
    <mergeCell ref="G1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D5" sqref="D5"/>
    </sheetView>
  </sheetViews>
  <sheetFormatPr baseColWidth="10" defaultColWidth="11.42578125" defaultRowHeight="15" x14ac:dyDescent="0.25"/>
  <cols>
    <col min="1" max="16384" width="11.42578125" style="1"/>
  </cols>
  <sheetData>
    <row r="1" spans="1:18" x14ac:dyDescent="0.25">
      <c r="A1" s="128" t="s">
        <v>0</v>
      </c>
      <c r="B1" s="128"/>
      <c r="C1" s="52" t="s">
        <v>1</v>
      </c>
      <c r="D1" s="4" t="s">
        <v>35</v>
      </c>
      <c r="E1" s="4" t="s">
        <v>60</v>
      </c>
      <c r="G1" s="130" t="s">
        <v>2</v>
      </c>
      <c r="H1" s="130"/>
      <c r="I1" s="53" t="s">
        <v>3</v>
      </c>
      <c r="J1" s="11" t="s">
        <v>4</v>
      </c>
      <c r="K1" s="11"/>
      <c r="L1" s="11" t="s">
        <v>5</v>
      </c>
      <c r="M1" s="61"/>
      <c r="O1" s="11" t="s">
        <v>1</v>
      </c>
      <c r="P1" s="11" t="s">
        <v>6</v>
      </c>
      <c r="Q1" s="67" t="s">
        <v>7</v>
      </c>
      <c r="R1" s="1" t="s">
        <v>8</v>
      </c>
    </row>
    <row r="2" spans="1:18" x14ac:dyDescent="0.25">
      <c r="A2" s="4" t="s">
        <v>9</v>
      </c>
      <c r="B2" s="4" t="s">
        <v>10</v>
      </c>
      <c r="C2" s="10" t="s">
        <v>102</v>
      </c>
      <c r="D2" s="1" t="s">
        <v>36</v>
      </c>
      <c r="E2" s="1" t="s">
        <v>61</v>
      </c>
      <c r="G2" s="130"/>
      <c r="H2" s="130"/>
      <c r="I2" s="53"/>
      <c r="J2" s="3" t="s">
        <v>62</v>
      </c>
      <c r="K2" s="3" t="s">
        <v>63</v>
      </c>
      <c r="L2" s="3" t="s">
        <v>62</v>
      </c>
      <c r="M2" s="3" t="s">
        <v>63</v>
      </c>
      <c r="O2" s="2" t="s">
        <v>75</v>
      </c>
      <c r="P2" s="1">
        <v>26</v>
      </c>
      <c r="Q2" s="1">
        <v>50</v>
      </c>
      <c r="R2" s="1">
        <v>1</v>
      </c>
    </row>
    <row r="3" spans="1:18" ht="30" x14ac:dyDescent="0.25">
      <c r="A3" s="1" t="s">
        <v>12</v>
      </c>
      <c r="B3" s="1">
        <v>1</v>
      </c>
      <c r="C3" s="1" t="s">
        <v>103</v>
      </c>
      <c r="D3" s="1" t="s">
        <v>37</v>
      </c>
      <c r="E3" s="1" t="s">
        <v>64</v>
      </c>
      <c r="F3" s="129" t="s">
        <v>13</v>
      </c>
      <c r="G3" s="2">
        <v>1</v>
      </c>
      <c r="H3" s="6" t="s">
        <v>14</v>
      </c>
      <c r="I3" s="2">
        <v>100</v>
      </c>
      <c r="J3" s="2"/>
      <c r="K3" s="2"/>
      <c r="L3" s="2"/>
      <c r="M3" s="2"/>
      <c r="O3" s="2" t="s">
        <v>76</v>
      </c>
      <c r="P3" s="1">
        <v>26</v>
      </c>
      <c r="Q3" s="1">
        <v>50</v>
      </c>
    </row>
    <row r="4" spans="1:18" ht="45" x14ac:dyDescent="0.25">
      <c r="A4" s="1" t="s">
        <v>15</v>
      </c>
      <c r="B4" s="1">
        <v>2</v>
      </c>
      <c r="C4" s="1" t="s">
        <v>104</v>
      </c>
      <c r="F4" s="129"/>
      <c r="G4" s="2">
        <v>2</v>
      </c>
      <c r="H4" s="6" t="s">
        <v>16</v>
      </c>
      <c r="I4" s="2">
        <v>100</v>
      </c>
      <c r="J4" s="68">
        <v>0.16400000000000003</v>
      </c>
      <c r="K4" s="68">
        <v>0.23199999999999998</v>
      </c>
      <c r="L4" s="68">
        <v>0.1770861999982373</v>
      </c>
      <c r="M4" s="68">
        <v>0.25203824374730083</v>
      </c>
      <c r="O4" s="2" t="s">
        <v>77</v>
      </c>
      <c r="P4" s="1">
        <v>26</v>
      </c>
      <c r="Q4" s="1">
        <v>50</v>
      </c>
    </row>
    <row r="5" spans="1:18" ht="90" x14ac:dyDescent="0.25">
      <c r="A5" s="1" t="s">
        <v>17</v>
      </c>
      <c r="B5" s="1">
        <v>3</v>
      </c>
      <c r="F5" s="129"/>
      <c r="G5" s="2">
        <v>3</v>
      </c>
      <c r="H5" s="6" t="s">
        <v>18</v>
      </c>
      <c r="I5" s="6">
        <v>100</v>
      </c>
      <c r="J5" s="68">
        <v>0.28199999999999997</v>
      </c>
      <c r="K5" s="68">
        <v>0.52300000000000002</v>
      </c>
      <c r="L5" s="68">
        <v>0.30715004062161227</v>
      </c>
      <c r="M5" s="68">
        <v>0.57278890155579354</v>
      </c>
      <c r="O5" s="2" t="s">
        <v>78</v>
      </c>
      <c r="P5" s="1">
        <v>26</v>
      </c>
      <c r="Q5" s="1">
        <v>50</v>
      </c>
    </row>
    <row r="6" spans="1:18" ht="45" x14ac:dyDescent="0.25">
      <c r="A6" s="1" t="s">
        <v>26</v>
      </c>
      <c r="B6" s="1">
        <v>4</v>
      </c>
      <c r="F6" s="129"/>
      <c r="G6" s="2">
        <v>4</v>
      </c>
      <c r="H6" s="6" t="s">
        <v>19</v>
      </c>
      <c r="I6" s="2">
        <v>100</v>
      </c>
      <c r="J6" s="68">
        <v>0.6100000000000001</v>
      </c>
      <c r="K6" s="68">
        <v>0.93099999999999994</v>
      </c>
      <c r="L6" s="68">
        <v>0.64353338749548306</v>
      </c>
      <c r="M6" s="68">
        <v>0.99735112342856247</v>
      </c>
      <c r="O6" s="2" t="s">
        <v>79</v>
      </c>
      <c r="P6" s="1">
        <v>24</v>
      </c>
      <c r="Q6" s="1">
        <v>44</v>
      </c>
    </row>
    <row r="7" spans="1:18" ht="30" x14ac:dyDescent="0.25">
      <c r="A7" s="1" t="s">
        <v>30</v>
      </c>
      <c r="B7" s="1">
        <v>5</v>
      </c>
      <c r="F7" s="129" t="s">
        <v>20</v>
      </c>
      <c r="G7" s="2">
        <v>5</v>
      </c>
      <c r="H7" s="6" t="s">
        <v>21</v>
      </c>
      <c r="I7" s="2">
        <v>125</v>
      </c>
      <c r="J7" s="2">
        <v>0.09</v>
      </c>
      <c r="K7" s="2">
        <v>0.14000000000000001</v>
      </c>
      <c r="L7" s="2">
        <v>0.1</v>
      </c>
      <c r="M7" s="2">
        <v>0.15</v>
      </c>
      <c r="O7" s="2" t="s">
        <v>80</v>
      </c>
      <c r="P7" s="1">
        <v>26</v>
      </c>
      <c r="Q7" s="1">
        <v>50</v>
      </c>
    </row>
    <row r="8" spans="1:18" ht="30" x14ac:dyDescent="0.25">
      <c r="A8" s="1" t="s">
        <v>27</v>
      </c>
      <c r="B8" s="1">
        <v>6</v>
      </c>
      <c r="F8" s="129"/>
      <c r="G8" s="2">
        <v>6</v>
      </c>
      <c r="H8" s="6" t="s">
        <v>22</v>
      </c>
      <c r="I8" s="2">
        <v>125</v>
      </c>
      <c r="J8" s="2">
        <v>0</v>
      </c>
      <c r="K8" s="2">
        <v>0</v>
      </c>
      <c r="L8" s="2"/>
      <c r="M8" s="2"/>
      <c r="O8" s="2" t="s">
        <v>81</v>
      </c>
      <c r="P8" s="1">
        <v>26</v>
      </c>
      <c r="Q8" s="1">
        <v>50</v>
      </c>
    </row>
    <row r="9" spans="1:18" ht="60" x14ac:dyDescent="0.25">
      <c r="A9" s="1" t="s">
        <v>28</v>
      </c>
      <c r="B9" s="1">
        <v>7</v>
      </c>
      <c r="F9" s="129"/>
      <c r="G9" s="2">
        <v>7</v>
      </c>
      <c r="H9" s="6" t="s">
        <v>23</v>
      </c>
      <c r="I9" s="6">
        <v>60</v>
      </c>
      <c r="J9" s="2">
        <v>0</v>
      </c>
      <c r="K9" s="2">
        <v>0</v>
      </c>
      <c r="L9" s="2"/>
      <c r="M9" s="2"/>
      <c r="O9" s="2" t="s">
        <v>82</v>
      </c>
      <c r="P9" s="1">
        <v>31</v>
      </c>
      <c r="Q9" s="1">
        <v>61</v>
      </c>
    </row>
    <row r="10" spans="1:18" ht="60" x14ac:dyDescent="0.25">
      <c r="A10" s="1" t="s">
        <v>29</v>
      </c>
      <c r="B10" s="1">
        <v>8</v>
      </c>
      <c r="F10" s="129"/>
      <c r="G10" s="2">
        <v>8</v>
      </c>
      <c r="H10" s="6" t="s">
        <v>24</v>
      </c>
      <c r="I10" s="2">
        <v>30</v>
      </c>
      <c r="J10" s="2">
        <v>0</v>
      </c>
      <c r="K10" s="2">
        <v>0</v>
      </c>
      <c r="L10" s="2"/>
      <c r="M10" s="2"/>
      <c r="O10" s="2" t="s">
        <v>83</v>
      </c>
      <c r="P10" s="1">
        <v>27</v>
      </c>
      <c r="Q10" s="1">
        <v>53</v>
      </c>
    </row>
    <row r="11" spans="1:18" ht="60" x14ac:dyDescent="0.25">
      <c r="A11" s="1" t="s">
        <v>74</v>
      </c>
      <c r="F11" s="129"/>
      <c r="G11" s="7">
        <v>9</v>
      </c>
      <c r="H11" s="8" t="s">
        <v>25</v>
      </c>
      <c r="I11" s="2">
        <v>30</v>
      </c>
      <c r="J11" s="2">
        <v>0</v>
      </c>
      <c r="K11" s="2">
        <v>0</v>
      </c>
      <c r="L11" s="2"/>
      <c r="M11" s="2"/>
      <c r="O11" s="2" t="s">
        <v>84</v>
      </c>
      <c r="P11" s="1">
        <v>23</v>
      </c>
      <c r="Q11" s="1">
        <v>45</v>
      </c>
    </row>
    <row r="12" spans="1:18" x14ac:dyDescent="0.25">
      <c r="O12" s="2" t="s">
        <v>85</v>
      </c>
      <c r="P12" s="1">
        <v>24</v>
      </c>
      <c r="Q12" s="1">
        <v>46</v>
      </c>
    </row>
    <row r="13" spans="1:18" x14ac:dyDescent="0.25">
      <c r="A13" s="1" t="s">
        <v>67</v>
      </c>
      <c r="O13" s="2" t="s">
        <v>86</v>
      </c>
      <c r="P13" s="1">
        <v>24</v>
      </c>
      <c r="Q13" s="1">
        <v>46</v>
      </c>
    </row>
    <row r="14" spans="1:18" x14ac:dyDescent="0.25">
      <c r="A14" s="1" t="str">
        <f>IF(AND('GOUTER &amp; MATIN Métropole'!F25=0,'GOUTER &amp; MATIN Métropole'!O23=0),"",IF('GOUTER &amp; MATIN Métropole'!F25=0,IF('GOUTER &amp; MATIN Métropole'!D15="SIQO",'GOUTER &amp; MATIN Métropole'!D18*'GOUTER &amp; MATIN Métropole'!D11*'GOUTER &amp; MATIN Métropole'!Q22,'GOUTER &amp; MATIN Métropole'!D18*'GOUTER &amp; MATIN Métropole'!D11*'GOUTER &amp; MATIN Métropole'!P22),IF('GOUTER &amp; MATIN Métropole'!O23=0,IF('GOUTER &amp; MATIN Métropole'!D15="SIQO",'GOUTER &amp; MATIN Métropole'!D18*'GOUTER &amp; MATIN Métropole'!D11*'GOUTER &amp; MATIN Métropole'!H22,'GOUTER &amp; MATIN Métropole'!D18*'GOUTER &amp; MATIN Métropole'!D11*'GOUTER &amp; MATIN Métropole'!G22),IF('GOUTER &amp; MATIN Métropole'!D15="SIQO",'GOUTER &amp; MATIN Métropole'!D18*'GOUTER &amp; MATIN Métropole'!D11*('GOUTER &amp; MATIN Métropole'!H22+'GOUTER &amp; MATIN Métropole'!Q22),'GOUTER &amp; MATIN Métropole'!D18*'GOUTER &amp; MATIN Métropole'!D11*('GOUTER &amp; MATIN Métropole'!G22+'GOUTER &amp; MATIN Métropole'!P22)))))</f>
        <v/>
      </c>
      <c r="O14" s="2" t="s">
        <v>87</v>
      </c>
      <c r="P14" s="1">
        <v>24</v>
      </c>
      <c r="Q14" s="1">
        <v>46</v>
      </c>
    </row>
    <row r="15" spans="1:18" x14ac:dyDescent="0.25">
      <c r="A15" s="1" t="s">
        <v>68</v>
      </c>
      <c r="O15" s="2" t="s">
        <v>88</v>
      </c>
      <c r="P15" s="1">
        <v>21</v>
      </c>
      <c r="Q15" s="1">
        <v>39</v>
      </c>
    </row>
    <row r="16" spans="1:18" x14ac:dyDescent="0.25">
      <c r="A16" s="1" t="str">
        <f>IF(AND('GOUTER &amp; MATIN Outre-Mer'!F25=0,'GOUTER &amp; MATIN Outre-Mer'!O23=0),"",IF('GOUTER &amp; MATIN Outre-Mer'!F25=0,IF('GOUTER &amp; MATIN Outre-Mer'!D15="SIQO",'GOUTER &amp; MATIN Outre-Mer'!D18*'GOUTER &amp; MATIN Outre-Mer'!D11*'GOUTER &amp; MATIN Outre-Mer'!Q22,'GOUTER &amp; MATIN Outre-Mer'!D18*'GOUTER &amp; MATIN Outre-Mer'!D11*'GOUTER &amp; MATIN Outre-Mer'!P22),IF('GOUTER &amp; MATIN Outre-Mer'!O23=0,IF('GOUTER &amp; MATIN Outre-Mer'!D15="SIQO",'GOUTER &amp; MATIN Outre-Mer'!D18*'GOUTER &amp; MATIN Outre-Mer'!D11*'GOUTER &amp; MATIN Outre-Mer'!H22,'GOUTER &amp; MATIN Outre-Mer'!D18*'GOUTER &amp; MATIN Outre-Mer'!D11*'GOUTER &amp; MATIN Outre-Mer'!G22),IF('GOUTER &amp; MATIN Outre-Mer'!D15="SIQO",'GOUTER &amp; MATIN Outre-Mer'!D18*'GOUTER &amp; MATIN Outre-Mer'!D11*('GOUTER &amp; MATIN Outre-Mer'!H22+'GOUTER &amp; MATIN Outre-Mer'!Q22),'GOUTER &amp; MATIN Outre-Mer'!D18*'GOUTER &amp; MATIN Outre-Mer'!D11*('GOUTER &amp; MATIN Outre-Mer'!G22+'GOUTER &amp; MATIN Outre-Mer'!P22)))))</f>
        <v/>
      </c>
      <c r="O16" s="2" t="s">
        <v>89</v>
      </c>
      <c r="P16" s="1">
        <v>21</v>
      </c>
      <c r="Q16" s="1">
        <v>41</v>
      </c>
    </row>
    <row r="17" spans="4:17" x14ac:dyDescent="0.25">
      <c r="D17" s="1" t="s">
        <v>66</v>
      </c>
      <c r="O17" s="2" t="s">
        <v>90</v>
      </c>
      <c r="P17" s="1">
        <v>21</v>
      </c>
      <c r="Q17" s="1">
        <v>41</v>
      </c>
    </row>
    <row r="18" spans="4:17" x14ac:dyDescent="0.25">
      <c r="O18" s="2" t="s">
        <v>91</v>
      </c>
      <c r="P18" s="1">
        <v>18</v>
      </c>
      <c r="Q18" s="1">
        <v>34</v>
      </c>
    </row>
    <row r="19" spans="4:17" x14ac:dyDescent="0.25">
      <c r="O19" s="2" t="s">
        <v>92</v>
      </c>
      <c r="P19" s="1">
        <v>22</v>
      </c>
      <c r="Q19" s="1">
        <v>42</v>
      </c>
    </row>
    <row r="20" spans="4:17" x14ac:dyDescent="0.25">
      <c r="O20" s="2" t="s">
        <v>93</v>
      </c>
      <c r="P20" s="1">
        <v>16</v>
      </c>
      <c r="Q20" s="1">
        <v>28</v>
      </c>
    </row>
    <row r="21" spans="4:17" x14ac:dyDescent="0.25">
      <c r="O21" s="2" t="s">
        <v>94</v>
      </c>
      <c r="P21" s="1">
        <v>16</v>
      </c>
      <c r="Q21" s="1">
        <v>28</v>
      </c>
    </row>
    <row r="22" spans="4:17" x14ac:dyDescent="0.25">
      <c r="O22" s="2" t="s">
        <v>95</v>
      </c>
      <c r="P22" s="1">
        <v>18</v>
      </c>
      <c r="Q22" s="1">
        <v>32</v>
      </c>
    </row>
    <row r="23" spans="4:17" x14ac:dyDescent="0.25">
      <c r="O23" s="2" t="s">
        <v>96</v>
      </c>
      <c r="P23" s="1">
        <v>16</v>
      </c>
      <c r="Q23" s="1">
        <v>28</v>
      </c>
    </row>
    <row r="24" spans="4:17" x14ac:dyDescent="0.25">
      <c r="O24" s="2" t="s">
        <v>97</v>
      </c>
      <c r="P24" s="1">
        <v>16</v>
      </c>
      <c r="Q24" s="1">
        <v>26</v>
      </c>
    </row>
    <row r="25" spans="4:17" x14ac:dyDescent="0.25">
      <c r="O25" s="2" t="s">
        <v>98</v>
      </c>
      <c r="P25" s="1">
        <v>18</v>
      </c>
      <c r="Q25" s="1">
        <v>32</v>
      </c>
    </row>
    <row r="26" spans="4:17" x14ac:dyDescent="0.25">
      <c r="O26" s="2" t="s">
        <v>99</v>
      </c>
      <c r="P26" s="1">
        <v>18</v>
      </c>
      <c r="Q26" s="1">
        <v>32</v>
      </c>
    </row>
    <row r="27" spans="4:17" x14ac:dyDescent="0.25">
      <c r="O27" s="2" t="s">
        <v>100</v>
      </c>
      <c r="P27" s="1">
        <v>17</v>
      </c>
      <c r="Q27" s="1">
        <v>29</v>
      </c>
    </row>
    <row r="28" spans="4:17" x14ac:dyDescent="0.25">
      <c r="O28" s="2" t="s">
        <v>101</v>
      </c>
      <c r="P28" s="1">
        <v>18</v>
      </c>
      <c r="Q28" s="1">
        <v>32</v>
      </c>
    </row>
  </sheetData>
  <mergeCells count="4">
    <mergeCell ref="A1:B1"/>
    <mergeCell ref="G1:H2"/>
    <mergeCell ref="F3:F6"/>
    <mergeCell ref="F7:F11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ACCUEIL</vt:lpstr>
      <vt:lpstr>MIDI Métropole</vt:lpstr>
      <vt:lpstr>MIDI Outre-Mer</vt:lpstr>
      <vt:lpstr>GOUTER &amp; MATIN Métropole</vt:lpstr>
      <vt:lpstr>GOUTER &amp; MATIN Outre-Mer</vt:lpstr>
      <vt:lpstr>Référentiel</vt:lpstr>
      <vt:lpstr>Référentiel (2)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LACARELLE Sylvie</dc:creator>
  <cp:lastModifiedBy>WATTERLOT Guylaine</cp:lastModifiedBy>
  <dcterms:created xsi:type="dcterms:W3CDTF">2019-12-18T16:53:50Z</dcterms:created>
  <dcterms:modified xsi:type="dcterms:W3CDTF">2021-06-09T14:20:19Z</dcterms:modified>
</cp:coreProperties>
</file>